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3215" windowHeight="9645" tabRatio="811" firstSheet="1" activeTab="1"/>
  </bookViews>
  <sheets>
    <sheet name="NETTO20 " sheetId="97" state="hidden" r:id="rId1"/>
    <sheet name="BAR BB| Open rates" sheetId="3" r:id="rId2"/>
    <sheet name="NETTO18" sheetId="69" state="hidden" r:id="rId3"/>
    <sheet name="NETTO18 + 25 р" sheetId="80" state="hidden" r:id="rId4"/>
    <sheet name="NETTO20 Мантера " sheetId="98" state="hidden" r:id="rId5"/>
    <sheet name="NETTO15" sheetId="71" state="hidden" r:id="rId6"/>
    <sheet name="Горный Детокс | Mountain detox" sheetId="15" state="hidden" r:id="rId7"/>
    <sheet name="Отдыхай и катай| Rest &amp; Ski " sheetId="22" state="hidden" r:id="rId8"/>
    <sheet name="+25 яркие каникулы" sheetId="29" state="hidden" r:id="rId9"/>
    <sheet name="Яркие каникулы" sheetId="16" state="hidden" r:id="rId10"/>
    <sheet name="Pegas+25 Энергия Гор " sheetId="19" state="hidden" r:id="rId11"/>
    <sheet name="Pegas+25 Горный Детокс " sheetId="20" state="hidden" r:id="rId12"/>
    <sheet name="Pegas+25 Яркие Каникулы " sheetId="21" state="hidden" r:id="rId13"/>
    <sheet name="Pegas+25 отдыхай и катай" sheetId="23" state="hidden" r:id="rId14"/>
    <sheet name="ЗЭГ FIT20" sheetId="30" state="hidden" r:id="rId15"/>
    <sheet name="ЗЭГ FIT15" sheetId="33" state="hidden" r:id="rId16"/>
    <sheet name="ЗЭГ COMISSION" sheetId="31" state="hidden" r:id="rId17"/>
    <sheet name="РБ10 BB| FIT18" sheetId="72" state="hidden" r:id="rId18"/>
    <sheet name="РБ10 BB| FIT18 +25 руб " sheetId="81" state="hidden" r:id="rId19"/>
    <sheet name="РБ10 BB| FIT20 Мантера" sheetId="99" state="hidden" r:id="rId20"/>
    <sheet name="РБ10 BB| FIT15" sheetId="75" state="hidden" r:id="rId21"/>
    <sheet name="НСЛ| FIT18" sheetId="87" state="hidden" r:id="rId22"/>
    <sheet name="НСЛ| FIT18 + 25" sheetId="88" state="hidden" r:id="rId23"/>
    <sheet name="НСЛ| FIT18 + 25 Мант" sheetId="108" state="hidden" r:id="rId24"/>
    <sheet name="НСЛ| FIT18+25 Мантера" sheetId="113" state="hidden" r:id="rId25"/>
    <sheet name="НСЛ| FIT20 + Мантера" sheetId="112" state="hidden" r:id="rId26"/>
    <sheet name="НСЛ| FIT20 + 35 Мант " sheetId="109" state="hidden" r:id="rId27"/>
    <sheet name="НСЛ | FIT15" sheetId="89" state="hidden" r:id="rId28"/>
    <sheet name="НСЛ | comiss" sheetId="90" r:id="rId29"/>
    <sheet name="AVIA25% " sheetId="83" state="hidden" r:id="rId30"/>
    <sheet name="AVIA25%+25" sheetId="96" state="hidden" r:id="rId31"/>
    <sheet name="AVIA 12 comiss" sheetId="84" state="hidden" r:id="rId32"/>
    <sheet name="Stay&amp;Get 4=3 | FIT18" sheetId="91" state="hidden" r:id="rId33"/>
    <sheet name="Stay&amp;Get 4=3 | FIT18+25 " sheetId="93" state="hidden" r:id="rId34"/>
    <sheet name="Stay&amp;Get 4=3 | FIT18+25 мант" sheetId="110" state="hidden" r:id="rId35"/>
    <sheet name="Stay&amp;Get 4=3 | FIT20+35 мант " sheetId="111" state="hidden" r:id="rId36"/>
    <sheet name="Stay&amp;Get 4=3 | FIT15" sheetId="94" state="hidden" r:id="rId37"/>
    <sheet name="Stay&amp;Get 4=3COMISS" sheetId="95" state="hidden" r:id="rId38"/>
    <sheet name="Яркие осенние каник FIT20+25" sheetId="86" state="hidden" r:id="rId39"/>
    <sheet name="Яркие осенние каникулы FIT15" sheetId="79" state="hidden" r:id="rId40"/>
    <sheet name="Яркие осенние каникулы COMIS" sheetId="77" state="hidden" r:id="rId41"/>
    <sheet name="Отдыхай и Катай FIT18" sheetId="73" state="hidden" r:id="rId42"/>
    <sheet name="Отдыхай и Катай FIT18 +25" sheetId="85" state="hidden" r:id="rId43"/>
    <sheet name="Отдыхай и Катай FIT18+25Мантера" sheetId="101" state="hidden" r:id="rId44"/>
    <sheet name="Отдыхай и Катай FIT20 +25" sheetId="100" state="hidden" r:id="rId45"/>
    <sheet name="Отдыхай и Катай FIT20+Мантера" sheetId="102" state="hidden" r:id="rId46"/>
    <sheet name="Отдыхай и Катай FIT15" sheetId="76" state="hidden" r:id="rId47"/>
    <sheet name="Отдыхай и Катай COMISS" sheetId="67" state="hidden" r:id="rId48"/>
    <sheet name="Каникулы в горах FIT18" sheetId="78" state="hidden" r:id="rId49"/>
    <sheet name="Каникулы в горах FIT18+25" sheetId="103" state="hidden" r:id="rId50"/>
    <sheet name="Каникулы в горах FIT18+25 Мнтр" sheetId="104" state="hidden" r:id="rId51"/>
    <sheet name="Каникулы в горах FIT20+35 Мнтр" sheetId="105" state="hidden" r:id="rId52"/>
    <sheet name="Каникулы в горах FIT15" sheetId="106" state="hidden" r:id="rId53"/>
    <sheet name="Каникулы в горах COMISS" sheetId="107" state="hidden" r:id="rId54"/>
    <sheet name="Без завтрака Room only" sheetId="24" state="hidden" r:id="rId55"/>
    <sheet name="Room only NETTO 20%" sheetId="25" state="hidden" r:id="rId56"/>
  </sheets>
  <calcPr calcId="162913"/>
</workbook>
</file>

<file path=xl/calcChain.xml><?xml version="1.0" encoding="utf-8"?>
<calcChain xmlns="http://schemas.openxmlformats.org/spreadsheetml/2006/main">
  <c r="C3" i="69" l="1"/>
  <c r="D3" i="69"/>
  <c r="E3" i="69"/>
  <c r="F3" i="69"/>
  <c r="G3" i="69"/>
  <c r="H3" i="69"/>
  <c r="I3" i="69"/>
  <c r="J3" i="69"/>
  <c r="K3" i="69"/>
  <c r="L3" i="69"/>
  <c r="M3" i="69"/>
  <c r="N3" i="69"/>
  <c r="O3" i="69"/>
  <c r="P3" i="69"/>
  <c r="Q3" i="69"/>
  <c r="R3" i="69"/>
  <c r="S3" i="69"/>
  <c r="T3" i="69"/>
  <c r="U3" i="69"/>
  <c r="V3" i="69"/>
  <c r="W3" i="69"/>
  <c r="X3" i="69"/>
  <c r="Y3" i="69"/>
  <c r="Z3" i="69"/>
  <c r="AA3" i="69"/>
  <c r="AB3" i="69"/>
  <c r="AC3" i="69"/>
  <c r="AD3" i="69"/>
  <c r="AE3" i="69"/>
  <c r="AF3" i="69"/>
  <c r="AG3" i="69"/>
  <c r="AH3" i="69"/>
  <c r="AI3" i="69"/>
  <c r="AJ3" i="69"/>
  <c r="AK3" i="69"/>
  <c r="AL3" i="69"/>
  <c r="AM3" i="69"/>
  <c r="AN3" i="69"/>
  <c r="AO3" i="69"/>
  <c r="AP3" i="69"/>
  <c r="AQ3" i="69"/>
  <c r="AR3" i="69"/>
  <c r="AS3" i="69"/>
  <c r="AT3" i="69"/>
  <c r="AU3" i="69"/>
  <c r="AV3" i="69"/>
  <c r="AW3" i="69"/>
  <c r="AX3" i="69"/>
  <c r="AY3" i="69"/>
  <c r="C4" i="69"/>
  <c r="D4" i="69"/>
  <c r="E4" i="69"/>
  <c r="F4" i="69"/>
  <c r="G4" i="69"/>
  <c r="H4" i="69"/>
  <c r="I4" i="69"/>
  <c r="J4" i="69"/>
  <c r="K4" i="69"/>
  <c r="L4" i="69"/>
  <c r="M4" i="69"/>
  <c r="N4" i="69"/>
  <c r="O4" i="69"/>
  <c r="P4" i="69"/>
  <c r="Q4" i="69"/>
  <c r="R4" i="69"/>
  <c r="S4" i="69"/>
  <c r="T4" i="69"/>
  <c r="U4" i="69"/>
  <c r="V4" i="69"/>
  <c r="W4" i="69"/>
  <c r="X4" i="69"/>
  <c r="Y4" i="69"/>
  <c r="Z4" i="69"/>
  <c r="AA4" i="69"/>
  <c r="AB4" i="69"/>
  <c r="AC4" i="69"/>
  <c r="AD4" i="69"/>
  <c r="AE4" i="69"/>
  <c r="AF4" i="69"/>
  <c r="AG4" i="69"/>
  <c r="AH4" i="69"/>
  <c r="AI4" i="69"/>
  <c r="AJ4" i="69"/>
  <c r="AK4" i="69"/>
  <c r="AL4" i="69"/>
  <c r="AM4" i="69"/>
  <c r="AN4" i="69"/>
  <c r="AO4" i="69"/>
  <c r="AP4" i="69"/>
  <c r="AQ4" i="69"/>
  <c r="AR4" i="69"/>
  <c r="AS4" i="69"/>
  <c r="AT4" i="69"/>
  <c r="AU4" i="69"/>
  <c r="AV4" i="69"/>
  <c r="AW4" i="69"/>
  <c r="AX4" i="69"/>
  <c r="AY4" i="69"/>
  <c r="C6" i="69"/>
  <c r="D6" i="69"/>
  <c r="E6" i="69"/>
  <c r="F6" i="69"/>
  <c r="G6" i="69"/>
  <c r="H6" i="69"/>
  <c r="I6" i="69"/>
  <c r="J6" i="69"/>
  <c r="K6" i="69"/>
  <c r="L6" i="69"/>
  <c r="M6" i="69"/>
  <c r="N6" i="69"/>
  <c r="O6" i="69"/>
  <c r="P6" i="69"/>
  <c r="Q6" i="69"/>
  <c r="R6" i="69"/>
  <c r="S6" i="69"/>
  <c r="T6" i="69"/>
  <c r="U6" i="69"/>
  <c r="V6" i="69"/>
  <c r="W6" i="69"/>
  <c r="X6" i="69"/>
  <c r="Y6" i="69"/>
  <c r="Z6" i="69"/>
  <c r="AA6" i="69"/>
  <c r="AB6" i="69"/>
  <c r="AC6" i="69"/>
  <c r="AD6" i="69"/>
  <c r="AE6" i="69"/>
  <c r="AF6" i="69"/>
  <c r="AG6" i="69"/>
  <c r="AH6" i="69"/>
  <c r="AI6" i="69"/>
  <c r="AJ6" i="69"/>
  <c r="AK6" i="69"/>
  <c r="AL6" i="69"/>
  <c r="AM6" i="69"/>
  <c r="AN6" i="69"/>
  <c r="AO6" i="69"/>
  <c r="AP6" i="69"/>
  <c r="AQ6" i="69"/>
  <c r="AR6" i="69"/>
  <c r="AS6" i="69"/>
  <c r="AT6" i="69"/>
  <c r="AU6" i="69"/>
  <c r="AV6" i="69"/>
  <c r="AW6" i="69"/>
  <c r="AX6" i="69"/>
  <c r="AY6" i="69"/>
  <c r="C7" i="69"/>
  <c r="D7" i="3"/>
  <c r="D7" i="69" s="1"/>
  <c r="F7" i="3"/>
  <c r="F7" i="69"/>
  <c r="G7" i="3"/>
  <c r="G7" i="69" s="1"/>
  <c r="H7" i="3"/>
  <c r="H7" i="69"/>
  <c r="P7" i="69"/>
  <c r="C9" i="3"/>
  <c r="C9" i="69" s="1"/>
  <c r="D9" i="3"/>
  <c r="D9" i="69" s="1"/>
  <c r="F9" i="3"/>
  <c r="F10" i="3" s="1"/>
  <c r="F10" i="69" s="1"/>
  <c r="F9" i="69"/>
  <c r="G9" i="3"/>
  <c r="G9" i="69"/>
  <c r="H9" i="3"/>
  <c r="H10" i="3" s="1"/>
  <c r="H10" i="69" s="1"/>
  <c r="H9" i="69"/>
  <c r="N9" i="69"/>
  <c r="C10" i="3"/>
  <c r="C10" i="69" s="1"/>
  <c r="D10" i="3"/>
  <c r="D10" i="69" s="1"/>
  <c r="G10" i="3"/>
  <c r="G10" i="69"/>
  <c r="C12" i="3"/>
  <c r="D12" i="3"/>
  <c r="F12" i="3"/>
  <c r="F13" i="3" s="1"/>
  <c r="F12" i="69"/>
  <c r="G12" i="3"/>
  <c r="G12" i="69"/>
  <c r="H12" i="3"/>
  <c r="H13" i="3" s="1"/>
  <c r="H12" i="69"/>
  <c r="F13" i="69"/>
  <c r="G13" i="3"/>
  <c r="G13" i="69"/>
  <c r="H13" i="69"/>
  <c r="C15" i="3"/>
  <c r="C15" i="69" s="1"/>
  <c r="D15" i="3"/>
  <c r="D15" i="69" s="1"/>
  <c r="F15" i="3"/>
  <c r="F16" i="3" s="1"/>
  <c r="G15" i="3"/>
  <c r="G15" i="69"/>
  <c r="H15" i="3"/>
  <c r="H16" i="3" s="1"/>
  <c r="H16" i="69" s="1"/>
  <c r="K15" i="69"/>
  <c r="C16" i="3"/>
  <c r="C16" i="69" s="1"/>
  <c r="F16" i="69"/>
  <c r="G16" i="3"/>
  <c r="G16" i="69" s="1"/>
  <c r="Y16" i="69"/>
  <c r="AW16" i="69"/>
  <c r="C18" i="3"/>
  <c r="D18" i="3"/>
  <c r="D18" i="69" s="1"/>
  <c r="F18" i="3"/>
  <c r="G18" i="3"/>
  <c r="G18" i="69"/>
  <c r="H18" i="3"/>
  <c r="W18" i="69"/>
  <c r="D19" i="3"/>
  <c r="D19" i="69"/>
  <c r="G19" i="3"/>
  <c r="G19" i="69" s="1"/>
  <c r="Y19" i="69"/>
  <c r="C21" i="3"/>
  <c r="D21" i="3"/>
  <c r="D21" i="69" s="1"/>
  <c r="E21" i="69"/>
  <c r="F21" i="3"/>
  <c r="F21" i="69" s="1"/>
  <c r="G21" i="3"/>
  <c r="G21" i="69"/>
  <c r="H21" i="3"/>
  <c r="W21" i="69"/>
  <c r="D22" i="3"/>
  <c r="F22" i="3"/>
  <c r="F23" i="3" s="1"/>
  <c r="F23" i="69" s="1"/>
  <c r="F22" i="69"/>
  <c r="G22" i="3"/>
  <c r="G22" i="69"/>
  <c r="AA22" i="69"/>
  <c r="G23" i="3"/>
  <c r="F24" i="3"/>
  <c r="F24" i="69"/>
  <c r="W24" i="69"/>
  <c r="C26" i="3"/>
  <c r="C26" i="69" s="1"/>
  <c r="D26" i="3"/>
  <c r="D26" i="69"/>
  <c r="F26" i="3"/>
  <c r="F26" i="69" s="1"/>
  <c r="G26" i="3"/>
  <c r="H26" i="3"/>
  <c r="H26" i="69" s="1"/>
  <c r="W26" i="69"/>
  <c r="Y26" i="69"/>
  <c r="C27" i="3"/>
  <c r="C28" i="3" s="1"/>
  <c r="C27" i="69"/>
  <c r="D27" i="3"/>
  <c r="D27" i="69" s="1"/>
  <c r="F27" i="3"/>
  <c r="H27" i="3"/>
  <c r="W27" i="69"/>
  <c r="D28" i="3"/>
  <c r="D29" i="3" s="1"/>
  <c r="D29" i="69" s="1"/>
  <c r="D28" i="69"/>
  <c r="Y28" i="69"/>
  <c r="W29" i="69"/>
  <c r="B7" i="3"/>
  <c r="B9" i="3"/>
  <c r="B10" i="3"/>
  <c r="B12" i="3"/>
  <c r="B13" i="3" s="1"/>
  <c r="B15" i="3"/>
  <c r="B16" i="3"/>
  <c r="B18" i="3"/>
  <c r="B19" i="3" s="1"/>
  <c r="B21" i="3"/>
  <c r="B22" i="3"/>
  <c r="B23" i="3"/>
  <c r="B26" i="3"/>
  <c r="B27" i="3"/>
  <c r="B28" i="3"/>
  <c r="B29" i="3" s="1"/>
  <c r="C2" i="83"/>
  <c r="D2" i="83"/>
  <c r="E2" i="83"/>
  <c r="F2" i="83"/>
  <c r="C3" i="83"/>
  <c r="D3" i="83"/>
  <c r="E3" i="83"/>
  <c r="F3" i="83"/>
  <c r="C5" i="83"/>
  <c r="D5" i="83"/>
  <c r="E5" i="83"/>
  <c r="F5" i="83"/>
  <c r="W7" i="3"/>
  <c r="W7" i="69" s="1"/>
  <c r="C6" i="83"/>
  <c r="X7" i="3"/>
  <c r="Y7" i="3"/>
  <c r="Y7" i="69" s="1"/>
  <c r="E6" i="83"/>
  <c r="Z7" i="3"/>
  <c r="W9" i="3"/>
  <c r="W9" i="69" s="1"/>
  <c r="C8" i="83"/>
  <c r="X9" i="3"/>
  <c r="Y9" i="3"/>
  <c r="Y9" i="69" s="1"/>
  <c r="E8" i="83"/>
  <c r="Z9" i="3"/>
  <c r="W10" i="3"/>
  <c r="W10" i="69" s="1"/>
  <c r="C9" i="83"/>
  <c r="Y10" i="3"/>
  <c r="Y10" i="69" s="1"/>
  <c r="E9" i="83"/>
  <c r="W12" i="3"/>
  <c r="W12" i="69" s="1"/>
  <c r="C11" i="83"/>
  <c r="X12" i="3"/>
  <c r="Y12" i="3"/>
  <c r="Y12" i="69" s="1"/>
  <c r="E11" i="83"/>
  <c r="Z12" i="3"/>
  <c r="W13" i="3"/>
  <c r="W13" i="69" s="1"/>
  <c r="C12" i="83"/>
  <c r="Y13" i="3"/>
  <c r="Y13" i="69" s="1"/>
  <c r="E12" i="83"/>
  <c r="W15" i="3"/>
  <c r="W15" i="69" s="1"/>
  <c r="C14" i="83"/>
  <c r="X15" i="3"/>
  <c r="Y15" i="3"/>
  <c r="Y15" i="69" s="1"/>
  <c r="E14" i="83"/>
  <c r="Z15" i="3"/>
  <c r="W16" i="3"/>
  <c r="W16" i="69" s="1"/>
  <c r="C15" i="83"/>
  <c r="Y16" i="3"/>
  <c r="E15" i="83"/>
  <c r="W18" i="3"/>
  <c r="C17" i="83"/>
  <c r="X18" i="3"/>
  <c r="Y18" i="3"/>
  <c r="Y18" i="69" s="1"/>
  <c r="E17" i="83"/>
  <c r="Z18" i="3"/>
  <c r="F17" i="83" s="1"/>
  <c r="W19" i="3"/>
  <c r="W19" i="69" s="1"/>
  <c r="C18" i="83"/>
  <c r="Y19" i="3"/>
  <c r="E18" i="83"/>
  <c r="W21" i="3"/>
  <c r="C20" i="83"/>
  <c r="X21" i="3"/>
  <c r="Y21" i="3"/>
  <c r="Y21" i="69" s="1"/>
  <c r="E20" i="83"/>
  <c r="Z21" i="3"/>
  <c r="W22" i="3"/>
  <c r="W22" i="69" s="1"/>
  <c r="C21" i="83"/>
  <c r="Y22" i="3"/>
  <c r="Y22" i="69" s="1"/>
  <c r="E21" i="83"/>
  <c r="W23" i="3"/>
  <c r="W23" i="69" s="1"/>
  <c r="C22" i="83"/>
  <c r="Y23" i="3"/>
  <c r="Y23" i="69" s="1"/>
  <c r="E22" i="83"/>
  <c r="W24" i="3"/>
  <c r="C23" i="83"/>
  <c r="Y24" i="3"/>
  <c r="Y24" i="69" s="1"/>
  <c r="E23" i="83"/>
  <c r="W26" i="3"/>
  <c r="C25" i="83"/>
  <c r="X26" i="3"/>
  <c r="Y26" i="3"/>
  <c r="E25" i="83"/>
  <c r="Z26" i="3"/>
  <c r="W27" i="3"/>
  <c r="C26" i="83"/>
  <c r="Y27" i="3"/>
  <c r="Y27" i="69" s="1"/>
  <c r="E26" i="83"/>
  <c r="W28" i="3"/>
  <c r="W28" i="69" s="1"/>
  <c r="C27" i="83"/>
  <c r="Y28" i="3"/>
  <c r="E27" i="83"/>
  <c r="W29" i="3"/>
  <c r="C28" i="83"/>
  <c r="Y29" i="3"/>
  <c r="Y29" i="69" s="1"/>
  <c r="E28" i="83"/>
  <c r="C4" i="87"/>
  <c r="D4" i="87"/>
  <c r="E4" i="87"/>
  <c r="F4" i="87"/>
  <c r="G4" i="87"/>
  <c r="H4" i="87"/>
  <c r="I4" i="87"/>
  <c r="J4" i="87"/>
  <c r="K4" i="87"/>
  <c r="L4" i="87"/>
  <c r="M4" i="87"/>
  <c r="N4" i="87"/>
  <c r="O4" i="87"/>
  <c r="P4" i="87"/>
  <c r="Q4" i="87"/>
  <c r="R4" i="87"/>
  <c r="S4" i="87"/>
  <c r="T4" i="87"/>
  <c r="U4" i="87"/>
  <c r="V4" i="87"/>
  <c r="W4" i="87"/>
  <c r="X4" i="87"/>
  <c r="Y4" i="87"/>
  <c r="Z4" i="87"/>
  <c r="AA4" i="87"/>
  <c r="AB4" i="87"/>
  <c r="AC4" i="87"/>
  <c r="AD4" i="87"/>
  <c r="AE4" i="87"/>
  <c r="AF4" i="87"/>
  <c r="AG4" i="87"/>
  <c r="C5" i="87"/>
  <c r="D5" i="87"/>
  <c r="E5" i="87"/>
  <c r="F5" i="87"/>
  <c r="G5" i="87"/>
  <c r="H5" i="87"/>
  <c r="I5" i="87"/>
  <c r="J5" i="87"/>
  <c r="K5" i="87"/>
  <c r="L5" i="87"/>
  <c r="M5" i="87"/>
  <c r="N5" i="87"/>
  <c r="O5" i="87"/>
  <c r="P5" i="87"/>
  <c r="Q5" i="87"/>
  <c r="R5" i="87"/>
  <c r="S5" i="87"/>
  <c r="T5" i="87"/>
  <c r="U5" i="87"/>
  <c r="V5" i="87"/>
  <c r="W5" i="87"/>
  <c r="X5" i="87"/>
  <c r="Y5" i="87"/>
  <c r="Z5" i="87"/>
  <c r="AA5" i="87"/>
  <c r="AB5" i="87"/>
  <c r="AC5" i="87"/>
  <c r="AD5" i="87"/>
  <c r="AE5" i="87"/>
  <c r="AF5" i="87"/>
  <c r="AG5" i="87"/>
  <c r="C7" i="87"/>
  <c r="D7" i="87"/>
  <c r="E7" i="87"/>
  <c r="F7" i="87"/>
  <c r="G7" i="87"/>
  <c r="H7" i="87"/>
  <c r="I7" i="87"/>
  <c r="J7" i="87"/>
  <c r="K7" i="87"/>
  <c r="L7" i="87"/>
  <c r="M7" i="87"/>
  <c r="N7" i="87"/>
  <c r="O7" i="87"/>
  <c r="P7" i="87"/>
  <c r="Q7" i="87"/>
  <c r="R7" i="87"/>
  <c r="S7" i="87"/>
  <c r="T7" i="87"/>
  <c r="U7" i="87"/>
  <c r="V7" i="87"/>
  <c r="W7" i="87"/>
  <c r="X7" i="87"/>
  <c r="Y7" i="87"/>
  <c r="Z7" i="87"/>
  <c r="AA7" i="87"/>
  <c r="AB7" i="87"/>
  <c r="AC7" i="87"/>
  <c r="AD7" i="87"/>
  <c r="AE7" i="87"/>
  <c r="AF7" i="87"/>
  <c r="AG7" i="87"/>
  <c r="U7" i="3"/>
  <c r="U7" i="69" s="1"/>
  <c r="C8" i="87"/>
  <c r="V7" i="3"/>
  <c r="V7" i="69" s="1"/>
  <c r="D8" i="87"/>
  <c r="E8" i="87"/>
  <c r="F8" i="87"/>
  <c r="G8" i="87"/>
  <c r="AA7" i="3"/>
  <c r="I8" i="87" s="1"/>
  <c r="AB7" i="3"/>
  <c r="AB7" i="69" s="1"/>
  <c r="J8" i="87"/>
  <c r="AC7" i="3"/>
  <c r="AC7" i="69" s="1"/>
  <c r="AD7" i="3"/>
  <c r="AD7" i="69" s="1"/>
  <c r="L8" i="87"/>
  <c r="AE7" i="3"/>
  <c r="M8" i="87" s="1"/>
  <c r="AF7" i="3"/>
  <c r="AF7" i="69" s="1"/>
  <c r="N8" i="87"/>
  <c r="AG7" i="3"/>
  <c r="AG7" i="69" s="1"/>
  <c r="AH7" i="3"/>
  <c r="AH7" i="69" s="1"/>
  <c r="P8" i="87"/>
  <c r="AI7" i="3"/>
  <c r="Q8" i="87" s="1"/>
  <c r="AJ7" i="3"/>
  <c r="AJ7" i="69" s="1"/>
  <c r="R8" i="87"/>
  <c r="AK7" i="3"/>
  <c r="AK7" i="69" s="1"/>
  <c r="AL7" i="3"/>
  <c r="AL7" i="69" s="1"/>
  <c r="T8" i="87"/>
  <c r="AM7" i="3"/>
  <c r="U8" i="87" s="1"/>
  <c r="AN7" i="3"/>
  <c r="AN7" i="69" s="1"/>
  <c r="V8" i="87"/>
  <c r="AO7" i="3"/>
  <c r="AO7" i="69" s="1"/>
  <c r="AP7" i="3"/>
  <c r="AP7" i="69" s="1"/>
  <c r="X8" i="87"/>
  <c r="AQ7" i="3"/>
  <c r="Y8" i="87" s="1"/>
  <c r="AR7" i="3"/>
  <c r="AR7" i="69" s="1"/>
  <c r="Z8" i="87"/>
  <c r="AS7" i="3"/>
  <c r="AS7" i="69" s="1"/>
  <c r="AT7" i="3"/>
  <c r="AT7" i="69" s="1"/>
  <c r="AB8" i="87"/>
  <c r="AU7" i="3"/>
  <c r="AC8" i="87" s="1"/>
  <c r="AV7" i="3"/>
  <c r="AV7" i="69" s="1"/>
  <c r="AD8" i="87"/>
  <c r="AW7" i="3"/>
  <c r="AW7" i="69" s="1"/>
  <c r="AX7" i="3"/>
  <c r="AX7" i="69" s="1"/>
  <c r="AF8" i="87"/>
  <c r="AY7" i="3"/>
  <c r="AG8" i="87" s="1"/>
  <c r="U9" i="3"/>
  <c r="U9" i="69" s="1"/>
  <c r="C10" i="87"/>
  <c r="V9" i="3"/>
  <c r="D10" i="87" s="1"/>
  <c r="E10" i="87"/>
  <c r="G10" i="87"/>
  <c r="H10" i="87"/>
  <c r="AA9" i="3"/>
  <c r="AA9" i="69" s="1"/>
  <c r="AB9" i="3"/>
  <c r="AC9" i="3"/>
  <c r="AC9" i="69" s="1"/>
  <c r="AD9" i="3"/>
  <c r="L10" i="87"/>
  <c r="AE9" i="3"/>
  <c r="AE9" i="69" s="1"/>
  <c r="AF9" i="3"/>
  <c r="N10" i="87" s="1"/>
  <c r="AG9" i="3"/>
  <c r="AG9" i="69" s="1"/>
  <c r="AH9" i="3"/>
  <c r="P10" i="87"/>
  <c r="AI9" i="3"/>
  <c r="AI9" i="69" s="1"/>
  <c r="AJ9" i="3"/>
  <c r="AK9" i="3"/>
  <c r="AK9" i="69" s="1"/>
  <c r="AL9" i="3"/>
  <c r="T10" i="87"/>
  <c r="AM9" i="3"/>
  <c r="AM9" i="69" s="1"/>
  <c r="AN9" i="3"/>
  <c r="V10" i="87" s="1"/>
  <c r="AO9" i="3"/>
  <c r="AO9" i="69" s="1"/>
  <c r="AP9" i="3"/>
  <c r="X10" i="87"/>
  <c r="AQ9" i="3"/>
  <c r="AQ9" i="69" s="1"/>
  <c r="AR9" i="3"/>
  <c r="AS9" i="3"/>
  <c r="AS9" i="69" s="1"/>
  <c r="AT9" i="3"/>
  <c r="AT10" i="3" s="1"/>
  <c r="AB10" i="87"/>
  <c r="AU9" i="3"/>
  <c r="AU9" i="69" s="1"/>
  <c r="AV9" i="3"/>
  <c r="AD10" i="87" s="1"/>
  <c r="AW9" i="3"/>
  <c r="AW9" i="69" s="1"/>
  <c r="AX9" i="3"/>
  <c r="AF10" i="87"/>
  <c r="AY9" i="3"/>
  <c r="AY9" i="69" s="1"/>
  <c r="U10" i="3"/>
  <c r="E11" i="87"/>
  <c r="G11" i="87"/>
  <c r="AA10" i="3"/>
  <c r="AA10" i="69" s="1"/>
  <c r="I11" i="87"/>
  <c r="AC10" i="3"/>
  <c r="AC10" i="69" s="1"/>
  <c r="K11" i="87"/>
  <c r="AE10" i="3"/>
  <c r="AE10" i="69" s="1"/>
  <c r="M11" i="87"/>
  <c r="AG10" i="3"/>
  <c r="AG10" i="69" s="1"/>
  <c r="O11" i="87"/>
  <c r="AI10" i="3"/>
  <c r="AI10" i="69" s="1"/>
  <c r="Q11" i="87"/>
  <c r="AK10" i="3"/>
  <c r="AK10" i="69" s="1"/>
  <c r="S11" i="87"/>
  <c r="AM10" i="3"/>
  <c r="AM10" i="69" s="1"/>
  <c r="U11" i="87"/>
  <c r="AO10" i="3"/>
  <c r="AO10" i="69" s="1"/>
  <c r="W11" i="87"/>
  <c r="AQ10" i="3"/>
  <c r="AQ10" i="69" s="1"/>
  <c r="Y11" i="87"/>
  <c r="AS10" i="3"/>
  <c r="AS10" i="69" s="1"/>
  <c r="AA11" i="87"/>
  <c r="AU10" i="3"/>
  <c r="AU10" i="69" s="1"/>
  <c r="AC11" i="87"/>
  <c r="AW10" i="3"/>
  <c r="AW10" i="69" s="1"/>
  <c r="AE11" i="87"/>
  <c r="AY10" i="3"/>
  <c r="AY10" i="69" s="1"/>
  <c r="AG11" i="87"/>
  <c r="U12" i="3"/>
  <c r="U12" i="69" s="1"/>
  <c r="V12" i="3"/>
  <c r="E13" i="87"/>
  <c r="G13" i="87"/>
  <c r="H13" i="87"/>
  <c r="AA12" i="3"/>
  <c r="AA12" i="69" s="1"/>
  <c r="AB12" i="3"/>
  <c r="J13" i="87" s="1"/>
  <c r="AC12" i="3"/>
  <c r="AC12" i="69" s="1"/>
  <c r="AD12" i="3"/>
  <c r="L13" i="87"/>
  <c r="AE12" i="3"/>
  <c r="AE12" i="69" s="1"/>
  <c r="AF12" i="3"/>
  <c r="AG12" i="3"/>
  <c r="AG12" i="69" s="1"/>
  <c r="AH12" i="3"/>
  <c r="P13" i="87"/>
  <c r="AI12" i="3"/>
  <c r="AI12" i="69" s="1"/>
  <c r="AJ12" i="3"/>
  <c r="R13" i="87" s="1"/>
  <c r="AK12" i="3"/>
  <c r="AK12" i="69" s="1"/>
  <c r="AL12" i="3"/>
  <c r="T13" i="87"/>
  <c r="AM12" i="3"/>
  <c r="AM12" i="69" s="1"/>
  <c r="AN12" i="3"/>
  <c r="AO12" i="3"/>
  <c r="AO12" i="69" s="1"/>
  <c r="AP12" i="3"/>
  <c r="X13" i="87"/>
  <c r="AQ12" i="3"/>
  <c r="AQ12" i="69" s="1"/>
  <c r="AR12" i="3"/>
  <c r="Z13" i="87" s="1"/>
  <c r="AS12" i="3"/>
  <c r="AS12" i="69" s="1"/>
  <c r="AT12" i="3"/>
  <c r="AB13" i="87"/>
  <c r="AU12" i="3"/>
  <c r="AU12" i="69" s="1"/>
  <c r="AV12" i="3"/>
  <c r="AW12" i="3"/>
  <c r="AW12" i="69" s="1"/>
  <c r="AX12" i="3"/>
  <c r="AF13" i="87"/>
  <c r="AY12" i="3"/>
  <c r="AY12" i="69" s="1"/>
  <c r="U13" i="3"/>
  <c r="U13" i="69" s="1"/>
  <c r="E14" i="87"/>
  <c r="G14" i="87"/>
  <c r="AA13" i="3"/>
  <c r="AA13" i="69" s="1"/>
  <c r="I14" i="87"/>
  <c r="AC13" i="3"/>
  <c r="AC13" i="69" s="1"/>
  <c r="K14" i="87"/>
  <c r="AE13" i="3"/>
  <c r="AE13" i="69" s="1"/>
  <c r="M14" i="87"/>
  <c r="AG13" i="3"/>
  <c r="AG13" i="69" s="1"/>
  <c r="O14" i="87"/>
  <c r="AI13" i="3"/>
  <c r="AI13" i="69" s="1"/>
  <c r="Q14" i="87"/>
  <c r="AK13" i="3"/>
  <c r="AK13" i="69" s="1"/>
  <c r="S14" i="87"/>
  <c r="AM13" i="3"/>
  <c r="AM13" i="69" s="1"/>
  <c r="U14" i="87"/>
  <c r="AO13" i="3"/>
  <c r="AO13" i="69" s="1"/>
  <c r="W14" i="87"/>
  <c r="AQ13" i="3"/>
  <c r="AQ13" i="69" s="1"/>
  <c r="Y14" i="87"/>
  <c r="AS13" i="3"/>
  <c r="AS13" i="69" s="1"/>
  <c r="AA14" i="87"/>
  <c r="AU13" i="3"/>
  <c r="AU13" i="69" s="1"/>
  <c r="AC14" i="87"/>
  <c r="AW13" i="3"/>
  <c r="AW13" i="69" s="1"/>
  <c r="AE14" i="87"/>
  <c r="AY13" i="3"/>
  <c r="AY13" i="69" s="1"/>
  <c r="AG14" i="87"/>
  <c r="B3" i="75"/>
  <c r="C3" i="75"/>
  <c r="D3" i="75"/>
  <c r="E3" i="75"/>
  <c r="F3" i="75"/>
  <c r="G3" i="75"/>
  <c r="H3" i="75"/>
  <c r="I3" i="75"/>
  <c r="J3" i="75"/>
  <c r="K3" i="75"/>
  <c r="L3" i="75"/>
  <c r="M3" i="75"/>
  <c r="N3" i="75"/>
  <c r="O3" i="75"/>
  <c r="P3" i="75"/>
  <c r="Q3" i="75"/>
  <c r="R3" i="75"/>
  <c r="S3" i="75"/>
  <c r="T3" i="75"/>
  <c r="U3" i="75"/>
  <c r="V3" i="75"/>
  <c r="W3" i="75"/>
  <c r="X3" i="75"/>
  <c r="Y3" i="75"/>
  <c r="Z3" i="75"/>
  <c r="AA3" i="75"/>
  <c r="AB3" i="75"/>
  <c r="AC3" i="75"/>
  <c r="AD3" i="75"/>
  <c r="AE3" i="75"/>
  <c r="AF3" i="75"/>
  <c r="AG3" i="75"/>
  <c r="AH3" i="75"/>
  <c r="AI3" i="75"/>
  <c r="AJ3" i="75"/>
  <c r="AK3" i="75"/>
  <c r="AL3" i="75"/>
  <c r="AM3" i="75"/>
  <c r="AN3" i="75"/>
  <c r="AO3" i="75"/>
  <c r="AP3" i="75"/>
  <c r="AQ3" i="75"/>
  <c r="AR3" i="75"/>
  <c r="AS3" i="75"/>
  <c r="AT3" i="75"/>
  <c r="AU3" i="75"/>
  <c r="AV3" i="75"/>
  <c r="AW3" i="75"/>
  <c r="AX3" i="75"/>
  <c r="AY3" i="75"/>
  <c r="B4" i="75"/>
  <c r="C4" i="75"/>
  <c r="D4" i="75"/>
  <c r="E4" i="75"/>
  <c r="F4" i="75"/>
  <c r="G4" i="75"/>
  <c r="H4" i="75"/>
  <c r="I4" i="75"/>
  <c r="J4" i="75"/>
  <c r="K4" i="75"/>
  <c r="L4" i="75"/>
  <c r="M4" i="75"/>
  <c r="N4" i="75"/>
  <c r="O4" i="75"/>
  <c r="P4" i="75"/>
  <c r="Q4" i="75"/>
  <c r="R4" i="75"/>
  <c r="S4" i="75"/>
  <c r="T4" i="75"/>
  <c r="U4" i="75"/>
  <c r="V4" i="75"/>
  <c r="W4" i="75"/>
  <c r="X4" i="75"/>
  <c r="Y4" i="75"/>
  <c r="Z4" i="75"/>
  <c r="AA4" i="75"/>
  <c r="AB4" i="75"/>
  <c r="AC4" i="75"/>
  <c r="AD4" i="75"/>
  <c r="AE4" i="75"/>
  <c r="AF4" i="75"/>
  <c r="AG4" i="75"/>
  <c r="AH4" i="75"/>
  <c r="AI4" i="75"/>
  <c r="AJ4" i="75"/>
  <c r="AK4" i="75"/>
  <c r="AL4" i="75"/>
  <c r="AM4" i="75"/>
  <c r="AN4" i="75"/>
  <c r="AO4" i="75"/>
  <c r="AP4" i="75"/>
  <c r="AQ4" i="75"/>
  <c r="AR4" i="75"/>
  <c r="AS4" i="75"/>
  <c r="AT4" i="75"/>
  <c r="AU4" i="75"/>
  <c r="AV4" i="75"/>
  <c r="AW4" i="75"/>
  <c r="AX4" i="75"/>
  <c r="AY4" i="75"/>
  <c r="B6" i="75"/>
  <c r="C6" i="75"/>
  <c r="D6" i="75"/>
  <c r="E6" i="75"/>
  <c r="F6" i="75"/>
  <c r="G6" i="75"/>
  <c r="H6" i="75"/>
  <c r="I6" i="75"/>
  <c r="J6" i="75"/>
  <c r="K6" i="75"/>
  <c r="L6" i="75"/>
  <c r="M6" i="75"/>
  <c r="N6" i="75"/>
  <c r="O6" i="75"/>
  <c r="P6" i="75"/>
  <c r="Q6" i="75"/>
  <c r="R6" i="75"/>
  <c r="S6" i="75"/>
  <c r="T6" i="75"/>
  <c r="U6" i="75"/>
  <c r="V6" i="75"/>
  <c r="W6" i="75"/>
  <c r="X6" i="75"/>
  <c r="Y6" i="75"/>
  <c r="Z6" i="75"/>
  <c r="AA6" i="75"/>
  <c r="AB6" i="75"/>
  <c r="AC6" i="75"/>
  <c r="AD6" i="75"/>
  <c r="AE6" i="75"/>
  <c r="AF6" i="75"/>
  <c r="AG6" i="75"/>
  <c r="AH6" i="75"/>
  <c r="AI6" i="75"/>
  <c r="AJ6" i="75"/>
  <c r="AK6" i="75"/>
  <c r="AL6" i="75"/>
  <c r="AM6" i="75"/>
  <c r="AN6" i="75"/>
  <c r="AO6" i="75"/>
  <c r="AP6" i="75"/>
  <c r="AQ6" i="75"/>
  <c r="AR6" i="75"/>
  <c r="AS6" i="75"/>
  <c r="AT6" i="75"/>
  <c r="AU6" i="75"/>
  <c r="AV6" i="75"/>
  <c r="AW6" i="75"/>
  <c r="AX6" i="75"/>
  <c r="AY6" i="75"/>
  <c r="B7" i="75"/>
  <c r="C7" i="75"/>
  <c r="D7" i="75"/>
  <c r="E7" i="3"/>
  <c r="E7" i="69" s="1"/>
  <c r="E7" i="75"/>
  <c r="F7" i="75"/>
  <c r="G7" i="75"/>
  <c r="H7" i="75"/>
  <c r="I7" i="3"/>
  <c r="I7" i="69" s="1"/>
  <c r="I7" i="75"/>
  <c r="J7" i="3"/>
  <c r="J7" i="69" s="1"/>
  <c r="K7" i="3"/>
  <c r="K7" i="69" s="1"/>
  <c r="L7" i="3"/>
  <c r="L7" i="75" s="1"/>
  <c r="M7" i="3"/>
  <c r="M7" i="69" s="1"/>
  <c r="M7" i="75"/>
  <c r="N7" i="3"/>
  <c r="N7" i="69" s="1"/>
  <c r="O7" i="3"/>
  <c r="P7" i="3"/>
  <c r="P7" i="75" s="1"/>
  <c r="Q7" i="3"/>
  <c r="Q7" i="69" s="1"/>
  <c r="Q7" i="75"/>
  <c r="R7" i="3"/>
  <c r="R7" i="69" s="1"/>
  <c r="S7" i="3"/>
  <c r="S7" i="69" s="1"/>
  <c r="T7" i="3"/>
  <c r="T7" i="69" s="1"/>
  <c r="U7" i="75"/>
  <c r="V7" i="75"/>
  <c r="W7" i="75"/>
  <c r="Y7" i="75"/>
  <c r="Z7" i="75"/>
  <c r="AB7" i="75"/>
  <c r="AC7" i="75"/>
  <c r="AD7" i="75"/>
  <c r="AF7" i="75"/>
  <c r="AG7" i="75"/>
  <c r="AH7" i="75"/>
  <c r="AJ7" i="75"/>
  <c r="AK7" i="75"/>
  <c r="AL7" i="75"/>
  <c r="AN7" i="75"/>
  <c r="AO7" i="75"/>
  <c r="AP7" i="75"/>
  <c r="AR7" i="75"/>
  <c r="AS7" i="75"/>
  <c r="AT7" i="75"/>
  <c r="AV7" i="75"/>
  <c r="AW7" i="75"/>
  <c r="AX7" i="75"/>
  <c r="B9" i="75"/>
  <c r="C9" i="75"/>
  <c r="D9" i="75"/>
  <c r="E9" i="3"/>
  <c r="E9" i="69" s="1"/>
  <c r="F9" i="75"/>
  <c r="G9" i="75"/>
  <c r="H9" i="75"/>
  <c r="I9" i="3"/>
  <c r="I9" i="69" s="1"/>
  <c r="I9" i="75"/>
  <c r="J9" i="3"/>
  <c r="K9" i="3"/>
  <c r="K9" i="69" s="1"/>
  <c r="K9" i="75"/>
  <c r="L9" i="3"/>
  <c r="M9" i="3"/>
  <c r="M9" i="69" s="1"/>
  <c r="M9" i="75"/>
  <c r="N9" i="3"/>
  <c r="N9" i="75" s="1"/>
  <c r="O9" i="3"/>
  <c r="O9" i="69" s="1"/>
  <c r="O9" i="75"/>
  <c r="P9" i="3"/>
  <c r="Q9" i="3"/>
  <c r="Q9" i="69" s="1"/>
  <c r="Q9" i="75"/>
  <c r="R9" i="3"/>
  <c r="S9" i="3"/>
  <c r="S9" i="69" s="1"/>
  <c r="S9" i="75"/>
  <c r="T9" i="3"/>
  <c r="U9" i="75"/>
  <c r="V9" i="75"/>
  <c r="W9" i="75"/>
  <c r="Y9" i="75"/>
  <c r="Z9" i="75"/>
  <c r="AA9" i="75"/>
  <c r="AC9" i="75"/>
  <c r="AD9" i="75"/>
  <c r="AE9" i="75"/>
  <c r="AF9" i="75"/>
  <c r="AG9" i="75"/>
  <c r="AH9" i="75"/>
  <c r="AI9" i="75"/>
  <c r="AK9" i="75"/>
  <c r="AL9" i="75"/>
  <c r="AM9" i="75"/>
  <c r="AN9" i="75"/>
  <c r="AO9" i="75"/>
  <c r="AP9" i="75"/>
  <c r="AQ9" i="75"/>
  <c r="AS9" i="75"/>
  <c r="AT9" i="75"/>
  <c r="AU9" i="75"/>
  <c r="AV9" i="75"/>
  <c r="AW9" i="75"/>
  <c r="AX9" i="75"/>
  <c r="AY9" i="75"/>
  <c r="B10" i="75"/>
  <c r="C10" i="75"/>
  <c r="D10" i="75"/>
  <c r="E10" i="3"/>
  <c r="E10" i="69" s="1"/>
  <c r="F10" i="75"/>
  <c r="G10" i="75"/>
  <c r="H10" i="75"/>
  <c r="I10" i="3"/>
  <c r="J10" i="3"/>
  <c r="K10" i="3"/>
  <c r="M10" i="3"/>
  <c r="N10" i="3"/>
  <c r="N10" i="69" s="1"/>
  <c r="O10" i="3"/>
  <c r="Q10" i="3"/>
  <c r="R10" i="3"/>
  <c r="S10" i="3"/>
  <c r="W10" i="75"/>
  <c r="Y10" i="75"/>
  <c r="AA10" i="75"/>
  <c r="AC10" i="75"/>
  <c r="AE10" i="75"/>
  <c r="AG10" i="75"/>
  <c r="AI10" i="75"/>
  <c r="AK10" i="75"/>
  <c r="AM10" i="75"/>
  <c r="AO10" i="75"/>
  <c r="AQ10" i="75"/>
  <c r="AS10" i="75"/>
  <c r="AT10" i="75"/>
  <c r="AU10" i="75"/>
  <c r="AW10" i="75"/>
  <c r="AY10" i="75"/>
  <c r="B12" i="75"/>
  <c r="C12" i="75"/>
  <c r="D12" i="75"/>
  <c r="E12" i="3"/>
  <c r="E12" i="69" s="1"/>
  <c r="F12" i="75"/>
  <c r="G12" i="75"/>
  <c r="H12" i="75"/>
  <c r="I12" i="3"/>
  <c r="I12" i="69" s="1"/>
  <c r="I12" i="75"/>
  <c r="J12" i="3"/>
  <c r="J12" i="69" s="1"/>
  <c r="J12" i="75"/>
  <c r="K12" i="3"/>
  <c r="K12" i="69" s="1"/>
  <c r="K12" i="75"/>
  <c r="L12" i="3"/>
  <c r="L12" i="69" s="1"/>
  <c r="L12" i="75"/>
  <c r="M12" i="3"/>
  <c r="M12" i="69" s="1"/>
  <c r="M12" i="75"/>
  <c r="N12" i="3"/>
  <c r="N12" i="69" s="1"/>
  <c r="N12" i="75"/>
  <c r="O12" i="3"/>
  <c r="O12" i="69" s="1"/>
  <c r="O12" i="75"/>
  <c r="P12" i="3"/>
  <c r="P12" i="69" s="1"/>
  <c r="P12" i="75"/>
  <c r="Q12" i="3"/>
  <c r="Q12" i="69" s="1"/>
  <c r="Q12" i="75"/>
  <c r="R12" i="3"/>
  <c r="R12" i="69" s="1"/>
  <c r="R12" i="75"/>
  <c r="S12" i="3"/>
  <c r="S12" i="69" s="1"/>
  <c r="S12" i="75"/>
  <c r="T12" i="3"/>
  <c r="T12" i="69" s="1"/>
  <c r="T12" i="75"/>
  <c r="U12" i="75"/>
  <c r="W12" i="75"/>
  <c r="Y12" i="75"/>
  <c r="Z12" i="75"/>
  <c r="AA12" i="75"/>
  <c r="AB12" i="75"/>
  <c r="AC12" i="75"/>
  <c r="AD12" i="75"/>
  <c r="AE12" i="75"/>
  <c r="AG12" i="75"/>
  <c r="AH12" i="75"/>
  <c r="AI12" i="75"/>
  <c r="AJ12" i="75"/>
  <c r="AK12" i="75"/>
  <c r="AL12" i="75"/>
  <c r="AM12" i="75"/>
  <c r="AO12" i="75"/>
  <c r="AP12" i="75"/>
  <c r="AQ12" i="75"/>
  <c r="AR12" i="75"/>
  <c r="AS12" i="75"/>
  <c r="AT12" i="75"/>
  <c r="AU12" i="75"/>
  <c r="AW12" i="75"/>
  <c r="AX12" i="75"/>
  <c r="AY12" i="75"/>
  <c r="B13" i="75"/>
  <c r="F13" i="75"/>
  <c r="G13" i="75"/>
  <c r="H13" i="75"/>
  <c r="I13" i="3"/>
  <c r="I13" i="69" s="1"/>
  <c r="J13" i="3"/>
  <c r="K13" i="3"/>
  <c r="K13" i="69" s="1"/>
  <c r="L13" i="3"/>
  <c r="M13" i="3"/>
  <c r="M13" i="69" s="1"/>
  <c r="N13" i="3"/>
  <c r="O13" i="3"/>
  <c r="O13" i="69" s="1"/>
  <c r="P13" i="3"/>
  <c r="P13" i="75" s="1"/>
  <c r="Q13" i="3"/>
  <c r="Q13" i="69" s="1"/>
  <c r="R13" i="3"/>
  <c r="S13" i="3"/>
  <c r="S13" i="69" s="1"/>
  <c r="T13" i="3"/>
  <c r="U13" i="75"/>
  <c r="W13" i="75"/>
  <c r="Y13" i="75"/>
  <c r="AA13" i="75"/>
  <c r="AC13" i="75"/>
  <c r="AE13" i="75"/>
  <c r="AG13" i="75"/>
  <c r="AI13" i="75"/>
  <c r="AK13" i="75"/>
  <c r="AM13" i="75"/>
  <c r="AO13" i="75"/>
  <c r="AQ13" i="75"/>
  <c r="AS13" i="75"/>
  <c r="AU13" i="75"/>
  <c r="AW13" i="75"/>
  <c r="AY13" i="75"/>
  <c r="B15" i="75"/>
  <c r="C15" i="75"/>
  <c r="D15" i="75"/>
  <c r="E15" i="3"/>
  <c r="F15" i="75"/>
  <c r="G15" i="75"/>
  <c r="H15" i="75"/>
  <c r="I15" i="3"/>
  <c r="I15" i="69" s="1"/>
  <c r="I15" i="75"/>
  <c r="J15" i="3"/>
  <c r="J15" i="69" s="1"/>
  <c r="J15" i="75"/>
  <c r="K15" i="3"/>
  <c r="K15" i="75"/>
  <c r="L15" i="3"/>
  <c r="L15" i="69" s="1"/>
  <c r="L15" i="75"/>
  <c r="M15" i="3"/>
  <c r="M15" i="69" s="1"/>
  <c r="M15" i="75"/>
  <c r="N15" i="3"/>
  <c r="N15" i="69" s="1"/>
  <c r="N15" i="75"/>
  <c r="O15" i="3"/>
  <c r="O15" i="69" s="1"/>
  <c r="O15" i="75"/>
  <c r="P15" i="3"/>
  <c r="P15" i="69" s="1"/>
  <c r="P15" i="75"/>
  <c r="Q15" i="3"/>
  <c r="Q15" i="69" s="1"/>
  <c r="Q15" i="75"/>
  <c r="R15" i="3"/>
  <c r="R15" i="69" s="1"/>
  <c r="R15" i="75"/>
  <c r="S15" i="3"/>
  <c r="S15" i="69" s="1"/>
  <c r="S15" i="75"/>
  <c r="T15" i="3"/>
  <c r="T15" i="69" s="1"/>
  <c r="T15" i="75"/>
  <c r="U15" i="3"/>
  <c r="U15" i="69" s="1"/>
  <c r="U15" i="75"/>
  <c r="V15" i="3"/>
  <c r="V15" i="69" s="1"/>
  <c r="V15" i="75"/>
  <c r="W15" i="75"/>
  <c r="Y15" i="75"/>
  <c r="Z15" i="75"/>
  <c r="AA15" i="3"/>
  <c r="AA15" i="69" s="1"/>
  <c r="AA15" i="75"/>
  <c r="AB15" i="3"/>
  <c r="AB15" i="69" s="1"/>
  <c r="AB15" i="75"/>
  <c r="AC15" i="3"/>
  <c r="AC15" i="69" s="1"/>
  <c r="AC15" i="75"/>
  <c r="AD15" i="3"/>
  <c r="AD15" i="69" s="1"/>
  <c r="AD15" i="75"/>
  <c r="AE15" i="3"/>
  <c r="AE15" i="69" s="1"/>
  <c r="AE15" i="75"/>
  <c r="AF15" i="3"/>
  <c r="AF15" i="69" s="1"/>
  <c r="AF15" i="75"/>
  <c r="AG15" i="3"/>
  <c r="AG15" i="69" s="1"/>
  <c r="AG15" i="75"/>
  <c r="AH15" i="3"/>
  <c r="AH15" i="69" s="1"/>
  <c r="AH15" i="75"/>
  <c r="AI15" i="3"/>
  <c r="AI15" i="69" s="1"/>
  <c r="AI15" i="75"/>
  <c r="AJ15" i="3"/>
  <c r="AJ15" i="69" s="1"/>
  <c r="AJ15" i="75"/>
  <c r="AK15" i="3"/>
  <c r="AK15" i="69" s="1"/>
  <c r="AK15" i="75"/>
  <c r="AL15" i="3"/>
  <c r="AL15" i="69" s="1"/>
  <c r="AL15" i="75"/>
  <c r="AM15" i="3"/>
  <c r="AM15" i="69" s="1"/>
  <c r="AM15" i="75"/>
  <c r="AN15" i="3"/>
  <c r="AN15" i="69" s="1"/>
  <c r="AN15" i="75"/>
  <c r="AO15" i="3"/>
  <c r="AO15" i="69" s="1"/>
  <c r="AO15" i="75"/>
  <c r="AP15" i="3"/>
  <c r="AP15" i="69" s="1"/>
  <c r="AP15" i="75"/>
  <c r="AQ15" i="3"/>
  <c r="AQ15" i="69" s="1"/>
  <c r="AQ15" i="75"/>
  <c r="AR15" i="3"/>
  <c r="AR15" i="69" s="1"/>
  <c r="AR15" i="75"/>
  <c r="AS15" i="3"/>
  <c r="AS15" i="69" s="1"/>
  <c r="AS15" i="75"/>
  <c r="AT15" i="3"/>
  <c r="AT15" i="69" s="1"/>
  <c r="AT15" i="75"/>
  <c r="AU15" i="3"/>
  <c r="AU15" i="69" s="1"/>
  <c r="AU15" i="75"/>
  <c r="AV15" i="3"/>
  <c r="AV15" i="69" s="1"/>
  <c r="AV15" i="75"/>
  <c r="AW15" i="3"/>
  <c r="AW15" i="69" s="1"/>
  <c r="AW15" i="75"/>
  <c r="AX15" i="3"/>
  <c r="AX15" i="69" s="1"/>
  <c r="AX15" i="75"/>
  <c r="AY15" i="3"/>
  <c r="AY15" i="69" s="1"/>
  <c r="AY15" i="75"/>
  <c r="B16" i="75"/>
  <c r="C16" i="75"/>
  <c r="F16" i="75"/>
  <c r="G16" i="75"/>
  <c r="H16" i="75"/>
  <c r="I16" i="3"/>
  <c r="I16" i="69" s="1"/>
  <c r="I16" i="75"/>
  <c r="K16" i="3"/>
  <c r="K16" i="69" s="1"/>
  <c r="K16" i="75"/>
  <c r="M16" i="3"/>
  <c r="M16" i="69" s="1"/>
  <c r="M16" i="75"/>
  <c r="O16" i="3"/>
  <c r="O16" i="69" s="1"/>
  <c r="O16" i="75"/>
  <c r="Q16" i="3"/>
  <c r="Q16" i="69" s="1"/>
  <c r="Q16" i="75"/>
  <c r="S16" i="3"/>
  <c r="S16" i="69" s="1"/>
  <c r="S16" i="75"/>
  <c r="U16" i="3"/>
  <c r="U16" i="69" s="1"/>
  <c r="U16" i="75"/>
  <c r="W16" i="75"/>
  <c r="Y16" i="75"/>
  <c r="AA16" i="3"/>
  <c r="AA16" i="69" s="1"/>
  <c r="AA16" i="75"/>
  <c r="AC16" i="3"/>
  <c r="AC16" i="69" s="1"/>
  <c r="AC16" i="75"/>
  <c r="AE16" i="3"/>
  <c r="AE16" i="69" s="1"/>
  <c r="AE16" i="75"/>
  <c r="AG16" i="3"/>
  <c r="AG16" i="69" s="1"/>
  <c r="AG16" i="75"/>
  <c r="AI16" i="3"/>
  <c r="AI16" i="69" s="1"/>
  <c r="AI16" i="75"/>
  <c r="AK16" i="3"/>
  <c r="AK16" i="69" s="1"/>
  <c r="AK16" i="75"/>
  <c r="AM16" i="3"/>
  <c r="AM16" i="69" s="1"/>
  <c r="AM16" i="75"/>
  <c r="AO16" i="3"/>
  <c r="AO16" i="69" s="1"/>
  <c r="AO16" i="75"/>
  <c r="AQ16" i="3"/>
  <c r="AQ16" i="69" s="1"/>
  <c r="AQ16" i="75"/>
  <c r="AS16" i="3"/>
  <c r="AS16" i="69" s="1"/>
  <c r="AS16" i="75"/>
  <c r="AU16" i="3"/>
  <c r="AU16" i="69" s="1"/>
  <c r="AU16" i="75"/>
  <c r="AW16" i="3"/>
  <c r="AW16" i="75"/>
  <c r="AY16" i="3"/>
  <c r="AY16" i="69" s="1"/>
  <c r="AY16" i="75"/>
  <c r="B18" i="75"/>
  <c r="C18" i="75"/>
  <c r="D18" i="75"/>
  <c r="E18" i="3"/>
  <c r="F18" i="75"/>
  <c r="G18" i="75"/>
  <c r="H18" i="75"/>
  <c r="I18" i="3"/>
  <c r="I18" i="69" s="1"/>
  <c r="I18" i="75"/>
  <c r="J18" i="3"/>
  <c r="J19" i="3" s="1"/>
  <c r="J18" i="75"/>
  <c r="K18" i="3"/>
  <c r="K18" i="69" s="1"/>
  <c r="K18" i="75"/>
  <c r="L18" i="3"/>
  <c r="L18" i="69" s="1"/>
  <c r="L18" i="75"/>
  <c r="M18" i="3"/>
  <c r="M18" i="69" s="1"/>
  <c r="M18" i="75"/>
  <c r="N18" i="3"/>
  <c r="N18" i="69" s="1"/>
  <c r="N18" i="75"/>
  <c r="O18" i="3"/>
  <c r="O18" i="69" s="1"/>
  <c r="O18" i="75"/>
  <c r="P18" i="3"/>
  <c r="P18" i="69" s="1"/>
  <c r="P18" i="75"/>
  <c r="Q18" i="3"/>
  <c r="Q18" i="69" s="1"/>
  <c r="Q18" i="75"/>
  <c r="R18" i="3"/>
  <c r="R18" i="69" s="1"/>
  <c r="R18" i="75"/>
  <c r="S18" i="3"/>
  <c r="S18" i="69" s="1"/>
  <c r="S18" i="75"/>
  <c r="T18" i="3"/>
  <c r="T18" i="69" s="1"/>
  <c r="T18" i="75"/>
  <c r="U18" i="3"/>
  <c r="U18" i="69" s="1"/>
  <c r="U18" i="75"/>
  <c r="V18" i="3"/>
  <c r="V18" i="69" s="1"/>
  <c r="V18" i="75"/>
  <c r="W18" i="75"/>
  <c r="Y18" i="75"/>
  <c r="Z18" i="75"/>
  <c r="AA18" i="3"/>
  <c r="AA18" i="69" s="1"/>
  <c r="AA18" i="75"/>
  <c r="AB18" i="3"/>
  <c r="AB18" i="69" s="1"/>
  <c r="AB18" i="75"/>
  <c r="AC18" i="3"/>
  <c r="AC18" i="69" s="1"/>
  <c r="AC18" i="75"/>
  <c r="AD18" i="3"/>
  <c r="AD18" i="69" s="1"/>
  <c r="AD18" i="75"/>
  <c r="AE18" i="3"/>
  <c r="AE18" i="69" s="1"/>
  <c r="AE18" i="75"/>
  <c r="AF18" i="3"/>
  <c r="AF18" i="69" s="1"/>
  <c r="AF18" i="75"/>
  <c r="AG18" i="3"/>
  <c r="AG18" i="69" s="1"/>
  <c r="AG18" i="75"/>
  <c r="AH18" i="3"/>
  <c r="AH18" i="69" s="1"/>
  <c r="AH18" i="75"/>
  <c r="AI18" i="3"/>
  <c r="AI18" i="69" s="1"/>
  <c r="AI18" i="75"/>
  <c r="AJ18" i="3"/>
  <c r="AJ18" i="69" s="1"/>
  <c r="AJ18" i="75"/>
  <c r="AK18" i="3"/>
  <c r="AK18" i="69" s="1"/>
  <c r="AK18" i="75"/>
  <c r="AL18" i="3"/>
  <c r="AL18" i="69" s="1"/>
  <c r="AL18" i="75"/>
  <c r="AM18" i="3"/>
  <c r="AM18" i="69" s="1"/>
  <c r="AM18" i="75"/>
  <c r="AN18" i="3"/>
  <c r="AN18" i="69" s="1"/>
  <c r="AN18" i="75"/>
  <c r="AO18" i="3"/>
  <c r="AO18" i="69" s="1"/>
  <c r="AO18" i="75"/>
  <c r="AP18" i="3"/>
  <c r="AP19" i="3" s="1"/>
  <c r="AP18" i="75"/>
  <c r="AQ18" i="3"/>
  <c r="AQ18" i="69" s="1"/>
  <c r="AQ18" i="75"/>
  <c r="AR18" i="3"/>
  <c r="AR18" i="69" s="1"/>
  <c r="AR18" i="75"/>
  <c r="AS18" i="3"/>
  <c r="AS18" i="69" s="1"/>
  <c r="AS18" i="75"/>
  <c r="AT18" i="3"/>
  <c r="AT18" i="69" s="1"/>
  <c r="AT18" i="75"/>
  <c r="AU18" i="3"/>
  <c r="AU18" i="69" s="1"/>
  <c r="AU18" i="75"/>
  <c r="AV18" i="3"/>
  <c r="AV18" i="69" s="1"/>
  <c r="AV18" i="75"/>
  <c r="AW18" i="3"/>
  <c r="AW18" i="69" s="1"/>
  <c r="AW18" i="75"/>
  <c r="AX18" i="3"/>
  <c r="AX18" i="69" s="1"/>
  <c r="AX18" i="75"/>
  <c r="AY18" i="3"/>
  <c r="AY18" i="69" s="1"/>
  <c r="AY18" i="75"/>
  <c r="B19" i="75"/>
  <c r="D19" i="75"/>
  <c r="G19" i="75"/>
  <c r="I19" i="3"/>
  <c r="I19" i="69" s="1"/>
  <c r="I19" i="75"/>
  <c r="K19" i="3"/>
  <c r="K19" i="69" s="1"/>
  <c r="K19" i="75"/>
  <c r="M19" i="3"/>
  <c r="M19" i="69" s="1"/>
  <c r="M19" i="75"/>
  <c r="O19" i="3"/>
  <c r="O19" i="69" s="1"/>
  <c r="O19" i="75"/>
  <c r="Q19" i="3"/>
  <c r="Q19" i="69" s="1"/>
  <c r="Q19" i="75"/>
  <c r="S19" i="3"/>
  <c r="S19" i="69" s="1"/>
  <c r="S19" i="75"/>
  <c r="U19" i="3"/>
  <c r="U19" i="69" s="1"/>
  <c r="U19" i="75"/>
  <c r="W19" i="75"/>
  <c r="Y19" i="75"/>
  <c r="AA19" i="3"/>
  <c r="AA19" i="69" s="1"/>
  <c r="AA19" i="75"/>
  <c r="AC19" i="3"/>
  <c r="AC19" i="69" s="1"/>
  <c r="AC19" i="75"/>
  <c r="AE19" i="3"/>
  <c r="AE19" i="69" s="1"/>
  <c r="AE19" i="75"/>
  <c r="AG19" i="3"/>
  <c r="AG19" i="69" s="1"/>
  <c r="AG19" i="75"/>
  <c r="AI19" i="3"/>
  <c r="AI19" i="69" s="1"/>
  <c r="AI19" i="75"/>
  <c r="AK19" i="3"/>
  <c r="AK19" i="69" s="1"/>
  <c r="AK19" i="75"/>
  <c r="AM19" i="3"/>
  <c r="AM19" i="69" s="1"/>
  <c r="AM19" i="75"/>
  <c r="AO19" i="3"/>
  <c r="AO19" i="69" s="1"/>
  <c r="AO19" i="75"/>
  <c r="AQ19" i="3"/>
  <c r="AQ19" i="69" s="1"/>
  <c r="AQ19" i="75"/>
  <c r="AS19" i="3"/>
  <c r="AS19" i="69" s="1"/>
  <c r="AS19" i="75"/>
  <c r="AU19" i="3"/>
  <c r="AU19" i="69" s="1"/>
  <c r="AU19" i="75"/>
  <c r="AW19" i="3"/>
  <c r="AW19" i="69" s="1"/>
  <c r="AW19" i="75"/>
  <c r="AY19" i="3"/>
  <c r="AY19" i="69" s="1"/>
  <c r="AY19" i="75"/>
  <c r="B21" i="75"/>
  <c r="C21" i="75"/>
  <c r="D21" i="75"/>
  <c r="E21" i="3"/>
  <c r="F21" i="75"/>
  <c r="G21" i="75"/>
  <c r="H21" i="75"/>
  <c r="I21" i="3"/>
  <c r="I21" i="69" s="1"/>
  <c r="I21" i="75"/>
  <c r="J21" i="3"/>
  <c r="J21" i="69" s="1"/>
  <c r="J21" i="75"/>
  <c r="K21" i="3"/>
  <c r="K21" i="69" s="1"/>
  <c r="K21" i="75"/>
  <c r="L21" i="3"/>
  <c r="L21" i="69" s="1"/>
  <c r="L21" i="75"/>
  <c r="M21" i="3"/>
  <c r="M21" i="69" s="1"/>
  <c r="M21" i="75"/>
  <c r="N21" i="3"/>
  <c r="N21" i="69" s="1"/>
  <c r="N21" i="75"/>
  <c r="O21" i="3"/>
  <c r="O21" i="69" s="1"/>
  <c r="O21" i="75"/>
  <c r="P21" i="3"/>
  <c r="P21" i="69" s="1"/>
  <c r="P21" i="75"/>
  <c r="Q21" i="3"/>
  <c r="Q21" i="69" s="1"/>
  <c r="Q21" i="75"/>
  <c r="R21" i="3"/>
  <c r="R21" i="69" s="1"/>
  <c r="R21" i="75"/>
  <c r="S21" i="3"/>
  <c r="S21" i="69" s="1"/>
  <c r="S21" i="75"/>
  <c r="T21" i="3"/>
  <c r="T21" i="69" s="1"/>
  <c r="T21" i="75"/>
  <c r="U21" i="3"/>
  <c r="U21" i="69" s="1"/>
  <c r="U21" i="75"/>
  <c r="V21" i="3"/>
  <c r="V21" i="69" s="1"/>
  <c r="V21" i="75"/>
  <c r="W21" i="75"/>
  <c r="Y21" i="75"/>
  <c r="Z21" i="75"/>
  <c r="AA21" i="3"/>
  <c r="AA21" i="69" s="1"/>
  <c r="AA21" i="75"/>
  <c r="AB21" i="3"/>
  <c r="AB21" i="69" s="1"/>
  <c r="AB21" i="75"/>
  <c r="AC21" i="3"/>
  <c r="AC21" i="69" s="1"/>
  <c r="AC21" i="75"/>
  <c r="AD21" i="3"/>
  <c r="AD21" i="69" s="1"/>
  <c r="AD21" i="75"/>
  <c r="AE21" i="3"/>
  <c r="AE21" i="69" s="1"/>
  <c r="AE21" i="75"/>
  <c r="AF21" i="3"/>
  <c r="AF21" i="75"/>
  <c r="AG21" i="3"/>
  <c r="AG21" i="69" s="1"/>
  <c r="AG21" i="75"/>
  <c r="AH21" i="3"/>
  <c r="AH21" i="75"/>
  <c r="AI21" i="3"/>
  <c r="AI21" i="69" s="1"/>
  <c r="AI21" i="75"/>
  <c r="AJ21" i="3"/>
  <c r="AJ21" i="75"/>
  <c r="AK21" i="3"/>
  <c r="AK21" i="69" s="1"/>
  <c r="AK21" i="75"/>
  <c r="AL21" i="3"/>
  <c r="AL21" i="75"/>
  <c r="AM21" i="3"/>
  <c r="AM21" i="69" s="1"/>
  <c r="AM21" i="75"/>
  <c r="AN21" i="3"/>
  <c r="AN21" i="75"/>
  <c r="AO21" i="3"/>
  <c r="AO21" i="69" s="1"/>
  <c r="AP21" i="3"/>
  <c r="AP21" i="75"/>
  <c r="AQ21" i="3"/>
  <c r="AQ21" i="69" s="1"/>
  <c r="AR21" i="3"/>
  <c r="AS21" i="3"/>
  <c r="AS21" i="75" s="1"/>
  <c r="AT21" i="3"/>
  <c r="AT21" i="75"/>
  <c r="AU21" i="3"/>
  <c r="AU21" i="69" s="1"/>
  <c r="AV21" i="3"/>
  <c r="AV21" i="75"/>
  <c r="AW21" i="3"/>
  <c r="AW21" i="69" s="1"/>
  <c r="AX21" i="3"/>
  <c r="AX21" i="75"/>
  <c r="AY21" i="3"/>
  <c r="AY21" i="69" s="1"/>
  <c r="B22" i="75"/>
  <c r="D22" i="75"/>
  <c r="F22" i="75"/>
  <c r="G22" i="75"/>
  <c r="I22" i="3"/>
  <c r="I22" i="75"/>
  <c r="K22" i="3"/>
  <c r="M22" i="3"/>
  <c r="M22" i="75"/>
  <c r="O22" i="3"/>
  <c r="Q22" i="3"/>
  <c r="Q22" i="75"/>
  <c r="S22" i="3"/>
  <c r="U22" i="3"/>
  <c r="U22" i="75"/>
  <c r="W22" i="75"/>
  <c r="Y22" i="75"/>
  <c r="AA22" i="3"/>
  <c r="AA23" i="3" s="1"/>
  <c r="AA22" i="75"/>
  <c r="AC22" i="3"/>
  <c r="AC22" i="75"/>
  <c r="AE22" i="3"/>
  <c r="AE22" i="75"/>
  <c r="AG22" i="3"/>
  <c r="AG22" i="75"/>
  <c r="AI22" i="3"/>
  <c r="AI22" i="75"/>
  <c r="AK22" i="3"/>
  <c r="AK22" i="75"/>
  <c r="AM22" i="3"/>
  <c r="AM22" i="75"/>
  <c r="AO22" i="3"/>
  <c r="AO22" i="75"/>
  <c r="AQ22" i="3"/>
  <c r="AQ22" i="75"/>
  <c r="AS22" i="3"/>
  <c r="AS22" i="75"/>
  <c r="AU22" i="3"/>
  <c r="AU22" i="75"/>
  <c r="AW22" i="3"/>
  <c r="AW22" i="75"/>
  <c r="AY22" i="3"/>
  <c r="AY22" i="75"/>
  <c r="F23" i="75"/>
  <c r="G23" i="75"/>
  <c r="W23" i="75"/>
  <c r="Y23" i="75"/>
  <c r="F24" i="75"/>
  <c r="W24" i="75"/>
  <c r="Y24" i="75"/>
  <c r="AA24" i="3"/>
  <c r="B26" i="75"/>
  <c r="C26" i="75"/>
  <c r="D26" i="75"/>
  <c r="E26" i="3"/>
  <c r="F26" i="75"/>
  <c r="G26" i="75"/>
  <c r="H26" i="75"/>
  <c r="I26" i="3"/>
  <c r="I26" i="69" s="1"/>
  <c r="I26" i="75"/>
  <c r="J26" i="3"/>
  <c r="J26" i="69" s="1"/>
  <c r="J26" i="75"/>
  <c r="K26" i="3"/>
  <c r="K26" i="69" s="1"/>
  <c r="K26" i="75"/>
  <c r="L26" i="3"/>
  <c r="L26" i="69" s="1"/>
  <c r="L26" i="75"/>
  <c r="M26" i="3"/>
  <c r="M26" i="69" s="1"/>
  <c r="M26" i="75"/>
  <c r="N26" i="3"/>
  <c r="N26" i="69" s="1"/>
  <c r="N26" i="75"/>
  <c r="O26" i="3"/>
  <c r="O26" i="69" s="1"/>
  <c r="O26" i="75"/>
  <c r="P26" i="3"/>
  <c r="P26" i="69" s="1"/>
  <c r="P26" i="75"/>
  <c r="Q26" i="3"/>
  <c r="Q26" i="69" s="1"/>
  <c r="Q26" i="75"/>
  <c r="R26" i="3"/>
  <c r="R26" i="69" s="1"/>
  <c r="R26" i="75"/>
  <c r="S26" i="3"/>
  <c r="S26" i="69" s="1"/>
  <c r="S26" i="75"/>
  <c r="T26" i="3"/>
  <c r="T26" i="69" s="1"/>
  <c r="T26" i="75"/>
  <c r="U26" i="3"/>
  <c r="U26" i="69" s="1"/>
  <c r="V26" i="3"/>
  <c r="V26" i="69" s="1"/>
  <c r="V26" i="75"/>
  <c r="W26" i="75"/>
  <c r="Y26" i="75"/>
  <c r="Z26" i="75"/>
  <c r="AA26" i="3"/>
  <c r="AA26" i="69" s="1"/>
  <c r="AB26" i="3"/>
  <c r="AC26" i="3"/>
  <c r="AC26" i="69" s="1"/>
  <c r="AD26" i="3"/>
  <c r="AD26" i="69" s="1"/>
  <c r="AD26" i="75"/>
  <c r="AE26" i="3"/>
  <c r="AE26" i="69" s="1"/>
  <c r="AF26" i="3"/>
  <c r="AF26" i="69" s="1"/>
  <c r="AF26" i="75"/>
  <c r="AG26" i="3"/>
  <c r="AH26" i="3"/>
  <c r="AH26" i="69" s="1"/>
  <c r="AH26" i="75"/>
  <c r="AI26" i="3"/>
  <c r="AJ26" i="3"/>
  <c r="AK26" i="3"/>
  <c r="AL26" i="3"/>
  <c r="AL26" i="69" s="1"/>
  <c r="AL26" i="75"/>
  <c r="AM26" i="3"/>
  <c r="AN26" i="3"/>
  <c r="AN26" i="69" s="1"/>
  <c r="AN26" i="75"/>
  <c r="AO26" i="3"/>
  <c r="AP26" i="3"/>
  <c r="AP26" i="69" s="1"/>
  <c r="AP26" i="75"/>
  <c r="AQ26" i="3"/>
  <c r="AR26" i="3"/>
  <c r="AR26" i="69" s="1"/>
  <c r="AR26" i="75"/>
  <c r="AS26" i="3"/>
  <c r="AT26" i="3"/>
  <c r="AT26" i="69" s="1"/>
  <c r="AT26" i="75"/>
  <c r="AU26" i="3"/>
  <c r="AV26" i="3"/>
  <c r="AV26" i="69" s="1"/>
  <c r="AV26" i="75"/>
  <c r="AW26" i="3"/>
  <c r="AX26" i="3"/>
  <c r="AX26" i="69" s="1"/>
  <c r="AX26" i="75"/>
  <c r="AY26" i="3"/>
  <c r="B27" i="75"/>
  <c r="C27" i="75"/>
  <c r="D27" i="75"/>
  <c r="E27" i="3"/>
  <c r="E27" i="69" s="1"/>
  <c r="E27" i="75"/>
  <c r="F27" i="75"/>
  <c r="H27" i="75"/>
  <c r="I27" i="3"/>
  <c r="I27" i="69" s="1"/>
  <c r="I27" i="75"/>
  <c r="J27" i="3"/>
  <c r="K27" i="3"/>
  <c r="K27" i="69" s="1"/>
  <c r="K27" i="75"/>
  <c r="L27" i="3"/>
  <c r="M27" i="3"/>
  <c r="M27" i="69" s="1"/>
  <c r="M27" i="75"/>
  <c r="N27" i="3"/>
  <c r="O27" i="3"/>
  <c r="O27" i="69" s="1"/>
  <c r="O27" i="75"/>
  <c r="P27" i="3"/>
  <c r="Q27" i="3"/>
  <c r="Q27" i="69" s="1"/>
  <c r="Q27" i="75"/>
  <c r="R27" i="3"/>
  <c r="S27" i="3"/>
  <c r="S27" i="69" s="1"/>
  <c r="S27" i="75"/>
  <c r="T27" i="3"/>
  <c r="U27" i="3"/>
  <c r="U27" i="69" s="1"/>
  <c r="U27" i="75"/>
  <c r="V27" i="3"/>
  <c r="W27" i="75"/>
  <c r="Y27" i="75"/>
  <c r="AA27" i="3"/>
  <c r="AA27" i="69" s="1"/>
  <c r="AA27" i="75"/>
  <c r="AC27" i="3"/>
  <c r="AC27" i="69" s="1"/>
  <c r="AC27" i="75"/>
  <c r="AD27" i="3"/>
  <c r="AE27" i="3"/>
  <c r="AE27" i="69" s="1"/>
  <c r="AE27" i="75"/>
  <c r="AF27" i="3"/>
  <c r="AH27" i="3"/>
  <c r="AJ27" i="3"/>
  <c r="AK27" i="3"/>
  <c r="AK27" i="69" s="1"/>
  <c r="AK27" i="75"/>
  <c r="AL27" i="3"/>
  <c r="AM27" i="3"/>
  <c r="AM27" i="69" s="1"/>
  <c r="AM27" i="75"/>
  <c r="AN27" i="3"/>
  <c r="AP27" i="3"/>
  <c r="AR27" i="3"/>
  <c r="AT27" i="3"/>
  <c r="AV27" i="3"/>
  <c r="AX27" i="3"/>
  <c r="B28" i="75"/>
  <c r="C28" i="75"/>
  <c r="D28" i="75"/>
  <c r="E28" i="3"/>
  <c r="E28" i="69" s="1"/>
  <c r="E28" i="75"/>
  <c r="I28" i="3"/>
  <c r="K28" i="3"/>
  <c r="M28" i="3"/>
  <c r="O28" i="3"/>
  <c r="Q28" i="3"/>
  <c r="S28" i="3"/>
  <c r="U28" i="3"/>
  <c r="W28" i="75"/>
  <c r="Y28" i="75"/>
  <c r="AA28" i="3"/>
  <c r="AC28" i="3"/>
  <c r="AE28" i="3"/>
  <c r="AK28" i="3"/>
  <c r="AM28" i="3"/>
  <c r="B29" i="75"/>
  <c r="D29" i="75"/>
  <c r="W29" i="75"/>
  <c r="Y29" i="75"/>
  <c r="B3" i="99"/>
  <c r="C3" i="99"/>
  <c r="D3" i="99"/>
  <c r="E3" i="99"/>
  <c r="F3" i="99"/>
  <c r="G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AU3" i="99"/>
  <c r="AV3" i="99"/>
  <c r="AW3" i="99"/>
  <c r="AX3" i="99"/>
  <c r="AY3" i="99"/>
  <c r="B4" i="99"/>
  <c r="C4" i="99"/>
  <c r="D4" i="99"/>
  <c r="E4" i="99"/>
  <c r="F4" i="99"/>
  <c r="G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AU4" i="99"/>
  <c r="AV4" i="99"/>
  <c r="AW4" i="99"/>
  <c r="AX4" i="99"/>
  <c r="AY4" i="99"/>
  <c r="B6" i="99"/>
  <c r="C6" i="99"/>
  <c r="D6" i="99"/>
  <c r="E6" i="99"/>
  <c r="F6" i="99"/>
  <c r="G6" i="99"/>
  <c r="H6" i="99"/>
  <c r="I6" i="99"/>
  <c r="J6" i="99"/>
  <c r="K6" i="99"/>
  <c r="L6" i="99"/>
  <c r="M6" i="99"/>
  <c r="N6" i="99"/>
  <c r="O6" i="99"/>
  <c r="P6" i="99"/>
  <c r="Q6" i="99"/>
  <c r="R6" i="99"/>
  <c r="S6" i="99"/>
  <c r="T6" i="99"/>
  <c r="U6" i="99"/>
  <c r="V6" i="99"/>
  <c r="W6" i="99"/>
  <c r="X6" i="99"/>
  <c r="Y6" i="99"/>
  <c r="Z6" i="99"/>
  <c r="AA6" i="99"/>
  <c r="AB6" i="99"/>
  <c r="AC6" i="99"/>
  <c r="AD6" i="99"/>
  <c r="AE6" i="99"/>
  <c r="AF6" i="99"/>
  <c r="AG6" i="99"/>
  <c r="AH6" i="99"/>
  <c r="AI6" i="99"/>
  <c r="AJ6" i="99"/>
  <c r="AK6" i="99"/>
  <c r="AL6" i="99"/>
  <c r="AM6" i="99"/>
  <c r="AN6" i="99"/>
  <c r="AO6" i="99"/>
  <c r="AP6" i="99"/>
  <c r="AQ6" i="99"/>
  <c r="AR6" i="99"/>
  <c r="AS6" i="99"/>
  <c r="AT6" i="99"/>
  <c r="AU6" i="99"/>
  <c r="AV6" i="99"/>
  <c r="AW6" i="99"/>
  <c r="AX6" i="99"/>
  <c r="AY6" i="99"/>
  <c r="B7" i="99"/>
  <c r="C7" i="99"/>
  <c r="D7" i="99"/>
  <c r="E7" i="99"/>
  <c r="F7" i="99"/>
  <c r="G7" i="99"/>
  <c r="H7" i="99"/>
  <c r="I7" i="99"/>
  <c r="J7" i="99"/>
  <c r="K7" i="99"/>
  <c r="L7" i="99"/>
  <c r="M7" i="99"/>
  <c r="N7" i="99"/>
  <c r="O7" i="99"/>
  <c r="P7" i="99"/>
  <c r="Q7" i="99"/>
  <c r="R7" i="99"/>
  <c r="S7" i="99"/>
  <c r="T7" i="99"/>
  <c r="U7" i="99"/>
  <c r="V7" i="99"/>
  <c r="W7" i="99"/>
  <c r="X7" i="99"/>
  <c r="Y7" i="99"/>
  <c r="Z7" i="99"/>
  <c r="AA7" i="99"/>
  <c r="AB7" i="99"/>
  <c r="AC7" i="99"/>
  <c r="AD7" i="99"/>
  <c r="AE7" i="99"/>
  <c r="AF7" i="99"/>
  <c r="AG7" i="99"/>
  <c r="AH7" i="99"/>
  <c r="AI7" i="99"/>
  <c r="AJ7" i="99"/>
  <c r="AK7" i="99"/>
  <c r="AL7" i="99"/>
  <c r="AM7" i="99"/>
  <c r="AN7" i="99"/>
  <c r="AO7" i="99"/>
  <c r="AP7" i="99"/>
  <c r="AQ7" i="99"/>
  <c r="AR7" i="99"/>
  <c r="AS7" i="99"/>
  <c r="AT7" i="99"/>
  <c r="AU7" i="99"/>
  <c r="AV7" i="99"/>
  <c r="AW7" i="99"/>
  <c r="AX7" i="99"/>
  <c r="AY7" i="99"/>
  <c r="B9" i="99"/>
  <c r="C9" i="99"/>
  <c r="D9" i="99"/>
  <c r="E9" i="99"/>
  <c r="F9" i="99"/>
  <c r="G9" i="99"/>
  <c r="H9" i="99"/>
  <c r="I9" i="99"/>
  <c r="J9" i="99"/>
  <c r="K9" i="99"/>
  <c r="M9" i="99"/>
  <c r="N9" i="99"/>
  <c r="O9" i="99"/>
  <c r="P9" i="99"/>
  <c r="Q9" i="99"/>
  <c r="R9" i="99"/>
  <c r="S9" i="99"/>
  <c r="U9" i="99"/>
  <c r="V9" i="99"/>
  <c r="W9" i="99"/>
  <c r="X9" i="99"/>
  <c r="Y9" i="99"/>
  <c r="Z9" i="99"/>
  <c r="AA9" i="99"/>
  <c r="AC9" i="99"/>
  <c r="AD9" i="99"/>
  <c r="AE9" i="99"/>
  <c r="AF9" i="99"/>
  <c r="AG9" i="99"/>
  <c r="AH9" i="99"/>
  <c r="AI9" i="99"/>
  <c r="AJ9" i="99"/>
  <c r="AK9" i="99"/>
  <c r="AL9" i="99"/>
  <c r="AM9" i="99"/>
  <c r="AN9" i="99"/>
  <c r="AO9" i="99"/>
  <c r="AP9" i="99"/>
  <c r="AQ9" i="99"/>
  <c r="AS9" i="99"/>
  <c r="AT9" i="99"/>
  <c r="AU9" i="99"/>
  <c r="AV9" i="99"/>
  <c r="AW9" i="99"/>
  <c r="AX9" i="99"/>
  <c r="AY9" i="99"/>
  <c r="B10" i="99"/>
  <c r="C10" i="99"/>
  <c r="D10" i="99"/>
  <c r="E10" i="99"/>
  <c r="F10" i="99"/>
  <c r="G10" i="99"/>
  <c r="H10" i="99"/>
  <c r="I10" i="99"/>
  <c r="K10" i="99"/>
  <c r="M10" i="99"/>
  <c r="N10" i="99"/>
  <c r="O10" i="99"/>
  <c r="Q10" i="99"/>
  <c r="R10" i="99"/>
  <c r="S10" i="99"/>
  <c r="U10" i="99"/>
  <c r="W10" i="99"/>
  <c r="Y10" i="99"/>
  <c r="AA10" i="99"/>
  <c r="AC10" i="99"/>
  <c r="AE10" i="99"/>
  <c r="AG10" i="99"/>
  <c r="AI10" i="99"/>
  <c r="AK10" i="99"/>
  <c r="AM10" i="99"/>
  <c r="AO10" i="99"/>
  <c r="AQ10" i="99"/>
  <c r="AS10" i="99"/>
  <c r="AT10" i="99"/>
  <c r="AU10" i="99"/>
  <c r="AW10" i="99"/>
  <c r="AY10" i="99"/>
  <c r="B12" i="99"/>
  <c r="C12" i="99"/>
  <c r="D12" i="99"/>
  <c r="E12" i="99"/>
  <c r="F12" i="99"/>
  <c r="G12" i="99"/>
  <c r="H12" i="99"/>
  <c r="I12" i="99"/>
  <c r="J12" i="99"/>
  <c r="K12" i="99"/>
  <c r="L12" i="99"/>
  <c r="M12" i="99"/>
  <c r="N12" i="99"/>
  <c r="O12" i="99"/>
  <c r="P12" i="99"/>
  <c r="Q12" i="99"/>
  <c r="R12" i="99"/>
  <c r="S12" i="99"/>
  <c r="T12" i="99"/>
  <c r="U12" i="99"/>
  <c r="W12" i="99"/>
  <c r="X12" i="99"/>
  <c r="Y12" i="99"/>
  <c r="Z12" i="99"/>
  <c r="AA12" i="99"/>
  <c r="AB12" i="99"/>
  <c r="AC12" i="99"/>
  <c r="AD12" i="99"/>
  <c r="AE12" i="99"/>
  <c r="AF12" i="99"/>
  <c r="AG12" i="99"/>
  <c r="AH12" i="99"/>
  <c r="AI12" i="99"/>
  <c r="AJ12" i="99"/>
  <c r="AK12" i="99"/>
  <c r="AL12" i="99"/>
  <c r="AM12" i="99"/>
  <c r="AO12" i="99"/>
  <c r="AP12" i="99"/>
  <c r="AQ12" i="99"/>
  <c r="AR12" i="99"/>
  <c r="AS12" i="99"/>
  <c r="AT12" i="99"/>
  <c r="AU12" i="99"/>
  <c r="AV12" i="99"/>
  <c r="AW12" i="99"/>
  <c r="AX12" i="99"/>
  <c r="AY12" i="99"/>
  <c r="B13" i="99"/>
  <c r="F13" i="99"/>
  <c r="G13" i="99"/>
  <c r="H13" i="99"/>
  <c r="I13" i="99"/>
  <c r="J13" i="99"/>
  <c r="K13" i="99"/>
  <c r="L13" i="99"/>
  <c r="M13" i="99"/>
  <c r="N13" i="99"/>
  <c r="O13" i="99"/>
  <c r="P13" i="99"/>
  <c r="Q13" i="99"/>
  <c r="R13" i="99"/>
  <c r="S13" i="99"/>
  <c r="T13" i="99"/>
  <c r="U13" i="99"/>
  <c r="W13" i="99"/>
  <c r="Y13" i="99"/>
  <c r="AA13" i="99"/>
  <c r="AC13" i="99"/>
  <c r="AE13" i="99"/>
  <c r="AG13" i="99"/>
  <c r="AI13" i="99"/>
  <c r="AK13" i="99"/>
  <c r="AM13" i="99"/>
  <c r="AO13" i="99"/>
  <c r="AQ13" i="99"/>
  <c r="AS13" i="99"/>
  <c r="AU13" i="99"/>
  <c r="AW13" i="99"/>
  <c r="AY13" i="99"/>
  <c r="B15" i="99"/>
  <c r="C15" i="99"/>
  <c r="D15" i="99"/>
  <c r="E15" i="99"/>
  <c r="F15" i="99"/>
  <c r="G15" i="99"/>
  <c r="H15" i="99"/>
  <c r="I15" i="99"/>
  <c r="J15" i="99"/>
  <c r="K15" i="99"/>
  <c r="L15" i="99"/>
  <c r="M15" i="99"/>
  <c r="N15" i="99"/>
  <c r="O15" i="99"/>
  <c r="P15" i="99"/>
  <c r="Q15" i="99"/>
  <c r="R15" i="99"/>
  <c r="S15" i="99"/>
  <c r="T15" i="99"/>
  <c r="U15" i="99"/>
  <c r="V15" i="99"/>
  <c r="W15" i="99"/>
  <c r="X15" i="99"/>
  <c r="Y15" i="99"/>
  <c r="Z15" i="99"/>
  <c r="AA15" i="99"/>
  <c r="AB15" i="99"/>
  <c r="AC15" i="99"/>
  <c r="AD15" i="99"/>
  <c r="AE15" i="99"/>
  <c r="AF15" i="99"/>
  <c r="AG15" i="99"/>
  <c r="AH15" i="99"/>
  <c r="AI15" i="99"/>
  <c r="AJ15" i="99"/>
  <c r="AK15" i="99"/>
  <c r="AL15" i="99"/>
  <c r="AM15" i="99"/>
  <c r="AN15" i="99"/>
  <c r="AO15" i="99"/>
  <c r="AP15" i="99"/>
  <c r="AQ15" i="99"/>
  <c r="AR15" i="99"/>
  <c r="AS15" i="99"/>
  <c r="AT15" i="99"/>
  <c r="AU15" i="99"/>
  <c r="AV15" i="99"/>
  <c r="AW15" i="99"/>
  <c r="AX15" i="99"/>
  <c r="AY15" i="99"/>
  <c r="B16" i="99"/>
  <c r="C16" i="99"/>
  <c r="F16" i="99"/>
  <c r="G16" i="99"/>
  <c r="H16" i="99"/>
  <c r="I16" i="99"/>
  <c r="K16" i="99"/>
  <c r="M16" i="99"/>
  <c r="O16" i="99"/>
  <c r="Q16" i="99"/>
  <c r="S16" i="99"/>
  <c r="U16" i="99"/>
  <c r="W16" i="99"/>
  <c r="Y16" i="99"/>
  <c r="AA16" i="99"/>
  <c r="AC16" i="99"/>
  <c r="AE16" i="99"/>
  <c r="AG16" i="99"/>
  <c r="AI16" i="99"/>
  <c r="AK16" i="99"/>
  <c r="AM16" i="99"/>
  <c r="AO16" i="99"/>
  <c r="AQ16" i="99"/>
  <c r="AS16" i="99"/>
  <c r="AU16" i="99"/>
  <c r="AW16" i="99"/>
  <c r="AY16" i="99"/>
  <c r="B18" i="99"/>
  <c r="C18" i="99"/>
  <c r="D18" i="99"/>
  <c r="E18" i="99"/>
  <c r="F18" i="99"/>
  <c r="G18" i="99"/>
  <c r="H18" i="99"/>
  <c r="I18" i="99"/>
  <c r="J18" i="99"/>
  <c r="K18" i="99"/>
  <c r="L18" i="99"/>
  <c r="M18" i="99"/>
  <c r="N18" i="99"/>
  <c r="O18" i="99"/>
  <c r="P18" i="99"/>
  <c r="Q18" i="99"/>
  <c r="R18" i="99"/>
  <c r="S18" i="99"/>
  <c r="T18" i="99"/>
  <c r="U18" i="99"/>
  <c r="V18" i="99"/>
  <c r="W18" i="99"/>
  <c r="X18" i="99"/>
  <c r="Y18" i="99"/>
  <c r="Z18" i="99"/>
  <c r="AA18" i="99"/>
  <c r="AB18" i="99"/>
  <c r="AC18" i="99"/>
  <c r="AD18" i="99"/>
  <c r="AE18" i="99"/>
  <c r="AF18" i="99"/>
  <c r="AG18" i="99"/>
  <c r="AH18" i="99"/>
  <c r="AI18" i="99"/>
  <c r="AJ18" i="99"/>
  <c r="AK18" i="99"/>
  <c r="AL18" i="99"/>
  <c r="AM18" i="99"/>
  <c r="AN18" i="99"/>
  <c r="AO18" i="99"/>
  <c r="AP18" i="99"/>
  <c r="AQ18" i="99"/>
  <c r="AR18" i="99"/>
  <c r="AS18" i="99"/>
  <c r="AT18" i="99"/>
  <c r="AU18" i="99"/>
  <c r="AV18" i="99"/>
  <c r="AW18" i="99"/>
  <c r="AX18" i="99"/>
  <c r="AY18" i="99"/>
  <c r="B19" i="99"/>
  <c r="D19" i="99"/>
  <c r="G19" i="99"/>
  <c r="I19" i="99"/>
  <c r="J19" i="99"/>
  <c r="K19" i="99"/>
  <c r="M19" i="99"/>
  <c r="O19" i="99"/>
  <c r="Q19" i="99"/>
  <c r="S19" i="99"/>
  <c r="U19" i="99"/>
  <c r="W19" i="99"/>
  <c r="Y19" i="99"/>
  <c r="AA19" i="99"/>
  <c r="AC19" i="99"/>
  <c r="AE19" i="99"/>
  <c r="AG19" i="99"/>
  <c r="AI19" i="99"/>
  <c r="AK19" i="99"/>
  <c r="AM19" i="99"/>
  <c r="AO19" i="99"/>
  <c r="AP19" i="99"/>
  <c r="AQ19" i="99"/>
  <c r="AS19" i="99"/>
  <c r="AU19" i="99"/>
  <c r="AW19" i="99"/>
  <c r="AY19" i="99"/>
  <c r="B21" i="99"/>
  <c r="C21" i="99"/>
  <c r="D21" i="99"/>
  <c r="E21" i="99"/>
  <c r="F21" i="99"/>
  <c r="G21" i="99"/>
  <c r="H21" i="99"/>
  <c r="I21" i="99"/>
  <c r="J21" i="99"/>
  <c r="K21" i="99"/>
  <c r="L21" i="99"/>
  <c r="M21" i="99"/>
  <c r="N21" i="99"/>
  <c r="O21" i="99"/>
  <c r="P21" i="99"/>
  <c r="Q21" i="99"/>
  <c r="R21" i="99"/>
  <c r="S21" i="99"/>
  <c r="T21" i="99"/>
  <c r="U21" i="99"/>
  <c r="V21" i="99"/>
  <c r="W21" i="99"/>
  <c r="X21" i="99"/>
  <c r="Y21" i="99"/>
  <c r="Z21" i="99"/>
  <c r="AA21" i="99"/>
  <c r="AB21" i="99"/>
  <c r="AC21" i="99"/>
  <c r="AD21" i="99"/>
  <c r="AE21" i="99"/>
  <c r="AF21" i="99"/>
  <c r="AG21" i="99"/>
  <c r="AH21" i="99"/>
  <c r="AI21" i="99"/>
  <c r="AJ21" i="99"/>
  <c r="AK21" i="99"/>
  <c r="AL21" i="99"/>
  <c r="AM21" i="99"/>
  <c r="AN21" i="99"/>
  <c r="AO21" i="99"/>
  <c r="AP21" i="99"/>
  <c r="AQ21" i="99"/>
  <c r="AR21" i="99"/>
  <c r="AS21" i="99"/>
  <c r="AT21" i="99"/>
  <c r="AU21" i="99"/>
  <c r="AV21" i="99"/>
  <c r="AW21" i="99"/>
  <c r="AX21" i="99"/>
  <c r="AY21" i="99"/>
  <c r="B22" i="99"/>
  <c r="D22" i="99"/>
  <c r="F22" i="99"/>
  <c r="G22" i="99"/>
  <c r="I22" i="99"/>
  <c r="M22" i="99"/>
  <c r="O22" i="99"/>
  <c r="Q22" i="99"/>
  <c r="S22" i="99"/>
  <c r="U22" i="99"/>
  <c r="W22" i="99"/>
  <c r="Y22" i="99"/>
  <c r="AA22" i="99"/>
  <c r="AC22" i="99"/>
  <c r="AE22" i="99"/>
  <c r="AG22" i="99"/>
  <c r="AI22" i="99"/>
  <c r="AK22" i="99"/>
  <c r="AM22" i="99"/>
  <c r="AO22" i="99"/>
  <c r="AQ22" i="99"/>
  <c r="AS22" i="99"/>
  <c r="AU22" i="99"/>
  <c r="AW22" i="99"/>
  <c r="AY22" i="99"/>
  <c r="B23" i="99"/>
  <c r="F23" i="99"/>
  <c r="G23" i="99"/>
  <c r="W23" i="99"/>
  <c r="Y23" i="99"/>
  <c r="AA23" i="99"/>
  <c r="F24" i="99"/>
  <c r="W24" i="99"/>
  <c r="Y24" i="99"/>
  <c r="AA24" i="99"/>
  <c r="B26" i="99"/>
  <c r="C26" i="99"/>
  <c r="D26" i="99"/>
  <c r="E26" i="99"/>
  <c r="F26" i="99"/>
  <c r="G26" i="99"/>
  <c r="H26" i="99"/>
  <c r="I26" i="99"/>
  <c r="J26" i="99"/>
  <c r="K26" i="99"/>
  <c r="L26" i="99"/>
  <c r="M26" i="99"/>
  <c r="N26" i="99"/>
  <c r="O26" i="99"/>
  <c r="P26" i="99"/>
  <c r="Q26" i="99"/>
  <c r="R26" i="99"/>
  <c r="S26" i="99"/>
  <c r="T26" i="99"/>
  <c r="U26" i="99"/>
  <c r="V26" i="99"/>
  <c r="W26" i="99"/>
  <c r="X26" i="99"/>
  <c r="Y26" i="99"/>
  <c r="Z26" i="99"/>
  <c r="AA26" i="99"/>
  <c r="AB26" i="99"/>
  <c r="AC26" i="99"/>
  <c r="AD26" i="99"/>
  <c r="AE26" i="99"/>
  <c r="AF26" i="99"/>
  <c r="AG26" i="99"/>
  <c r="AH26" i="99"/>
  <c r="AI26" i="99"/>
  <c r="AJ26" i="99"/>
  <c r="AK26" i="99"/>
  <c r="AL26" i="99"/>
  <c r="AM26" i="99"/>
  <c r="AN26" i="99"/>
  <c r="AO26" i="99"/>
  <c r="AP26" i="99"/>
  <c r="AR26" i="99"/>
  <c r="AS26" i="99"/>
  <c r="AT26" i="99"/>
  <c r="AU26" i="99"/>
  <c r="AV26" i="99"/>
  <c r="AW26" i="99"/>
  <c r="AX26" i="99"/>
  <c r="B27" i="99"/>
  <c r="C27" i="99"/>
  <c r="D27" i="99"/>
  <c r="E27" i="99"/>
  <c r="F27" i="99"/>
  <c r="H27" i="99"/>
  <c r="I27" i="99"/>
  <c r="J27" i="99"/>
  <c r="K27" i="99"/>
  <c r="L27" i="99"/>
  <c r="M27" i="99"/>
  <c r="N27" i="99"/>
  <c r="O27" i="99"/>
  <c r="Q27" i="99"/>
  <c r="R27" i="99"/>
  <c r="S27" i="99"/>
  <c r="T27" i="99"/>
  <c r="U27" i="99"/>
  <c r="V27" i="99"/>
  <c r="W27" i="99"/>
  <c r="Y27" i="99"/>
  <c r="AA27" i="99"/>
  <c r="AC27" i="99"/>
  <c r="AD27" i="99"/>
  <c r="AE27" i="99"/>
  <c r="AH27" i="99"/>
  <c r="AJ27" i="99"/>
  <c r="AK27" i="99"/>
  <c r="AL27" i="99"/>
  <c r="AM27" i="99"/>
  <c r="AP27" i="99"/>
  <c r="AR27" i="99"/>
  <c r="AT27" i="99"/>
  <c r="AX27" i="99"/>
  <c r="B28" i="99"/>
  <c r="C28" i="99"/>
  <c r="D28" i="99"/>
  <c r="E28" i="99"/>
  <c r="I28" i="99"/>
  <c r="M28" i="99"/>
  <c r="O28" i="99"/>
  <c r="Q28" i="99"/>
  <c r="U28" i="99"/>
  <c r="W28" i="99"/>
  <c r="Y28" i="99"/>
  <c r="AC28" i="99"/>
  <c r="AE28" i="99"/>
  <c r="AK28" i="99"/>
  <c r="AM28" i="99"/>
  <c r="B29" i="99"/>
  <c r="D29" i="99"/>
  <c r="W29" i="99"/>
  <c r="Y29" i="99"/>
  <c r="B3" i="81"/>
  <c r="C3" i="81"/>
  <c r="D3" i="81"/>
  <c r="E3" i="81"/>
  <c r="F3" i="81"/>
  <c r="G3" i="81"/>
  <c r="H3" i="81"/>
  <c r="I3" i="81"/>
  <c r="J3" i="81"/>
  <c r="K3" i="81"/>
  <c r="L3" i="81"/>
  <c r="M3" i="81"/>
  <c r="N3" i="81"/>
  <c r="O3" i="81"/>
  <c r="P3" i="81"/>
  <c r="Q3" i="81"/>
  <c r="R3" i="81"/>
  <c r="S3" i="81"/>
  <c r="T3" i="81"/>
  <c r="U3" i="81"/>
  <c r="V3" i="81"/>
  <c r="W3" i="81"/>
  <c r="X3" i="81"/>
  <c r="Y3" i="81"/>
  <c r="Z3" i="81"/>
  <c r="AA3" i="81"/>
  <c r="AB3" i="81"/>
  <c r="AC3" i="81"/>
  <c r="AD3" i="81"/>
  <c r="AE3" i="81"/>
  <c r="AF3" i="81"/>
  <c r="AG3" i="81"/>
  <c r="AH3" i="81"/>
  <c r="AI3" i="81"/>
  <c r="AJ3" i="81"/>
  <c r="AK3" i="81"/>
  <c r="AL3" i="81"/>
  <c r="AM3" i="81"/>
  <c r="AN3" i="81"/>
  <c r="AO3" i="81"/>
  <c r="AP3" i="81"/>
  <c r="AQ3" i="81"/>
  <c r="AR3" i="81"/>
  <c r="AS3" i="81"/>
  <c r="AT3" i="81"/>
  <c r="AU3" i="81"/>
  <c r="AV3" i="81"/>
  <c r="AW3" i="81"/>
  <c r="AX3" i="81"/>
  <c r="AY3" i="81"/>
  <c r="B4" i="81"/>
  <c r="C4" i="81"/>
  <c r="D4" i="81"/>
  <c r="E4" i="81"/>
  <c r="F4" i="81"/>
  <c r="G4" i="81"/>
  <c r="H4" i="81"/>
  <c r="I4" i="81"/>
  <c r="J4" i="81"/>
  <c r="K4" i="81"/>
  <c r="L4" i="81"/>
  <c r="M4" i="81"/>
  <c r="N4" i="81"/>
  <c r="O4" i="81"/>
  <c r="P4" i="81"/>
  <c r="Q4" i="81"/>
  <c r="R4" i="81"/>
  <c r="S4" i="81"/>
  <c r="T4" i="81"/>
  <c r="U4" i="81"/>
  <c r="V4" i="81"/>
  <c r="W4" i="81"/>
  <c r="X4" i="81"/>
  <c r="Y4" i="81"/>
  <c r="Z4" i="81"/>
  <c r="AA4" i="81"/>
  <c r="AB4" i="81"/>
  <c r="AC4" i="81"/>
  <c r="AD4" i="81"/>
  <c r="AE4" i="81"/>
  <c r="AF4" i="81"/>
  <c r="AG4" i="81"/>
  <c r="AH4" i="81"/>
  <c r="AI4" i="81"/>
  <c r="AJ4" i="81"/>
  <c r="AK4" i="81"/>
  <c r="AL4" i="81"/>
  <c r="AM4" i="81"/>
  <c r="AN4" i="81"/>
  <c r="AO4" i="81"/>
  <c r="AP4" i="81"/>
  <c r="AQ4" i="81"/>
  <c r="AR4" i="81"/>
  <c r="AS4" i="81"/>
  <c r="AT4" i="81"/>
  <c r="AU4" i="81"/>
  <c r="AV4" i="81"/>
  <c r="AW4" i="81"/>
  <c r="AX4" i="81"/>
  <c r="AY4" i="81"/>
  <c r="B6" i="81"/>
  <c r="C6" i="81"/>
  <c r="D6" i="81"/>
  <c r="E6" i="81"/>
  <c r="F6" i="81"/>
  <c r="G6" i="81"/>
  <c r="H6" i="81"/>
  <c r="I6" i="81"/>
  <c r="J6" i="81"/>
  <c r="K6" i="81"/>
  <c r="L6" i="81"/>
  <c r="M6" i="81"/>
  <c r="N6" i="81"/>
  <c r="O6" i="81"/>
  <c r="P6" i="81"/>
  <c r="Q6" i="81"/>
  <c r="R6" i="81"/>
  <c r="S6" i="81"/>
  <c r="T6" i="81"/>
  <c r="U6" i="81"/>
  <c r="V6" i="81"/>
  <c r="W6" i="81"/>
  <c r="X6" i="81"/>
  <c r="Y6" i="81"/>
  <c r="Z6" i="81"/>
  <c r="AA6" i="81"/>
  <c r="AB6" i="81"/>
  <c r="AC6" i="81"/>
  <c r="AD6" i="81"/>
  <c r="AE6" i="81"/>
  <c r="AF6" i="81"/>
  <c r="AG6" i="81"/>
  <c r="AH6" i="81"/>
  <c r="AI6" i="81"/>
  <c r="AJ6" i="81"/>
  <c r="AK6" i="81"/>
  <c r="AL6" i="81"/>
  <c r="AM6" i="81"/>
  <c r="AN6" i="81"/>
  <c r="AO6" i="81"/>
  <c r="AP6" i="81"/>
  <c r="AQ6" i="81"/>
  <c r="AR6" i="81"/>
  <c r="AS6" i="81"/>
  <c r="AT6" i="81"/>
  <c r="AU6" i="81"/>
  <c r="AV6" i="81"/>
  <c r="AW6" i="81"/>
  <c r="AX6" i="81"/>
  <c r="AY6" i="81"/>
  <c r="B7" i="81"/>
  <c r="C7" i="81"/>
  <c r="D7" i="81"/>
  <c r="E7" i="81"/>
  <c r="F7" i="81"/>
  <c r="G7" i="81"/>
  <c r="H7" i="81"/>
  <c r="I7" i="81"/>
  <c r="J7" i="81"/>
  <c r="K7" i="81"/>
  <c r="L7" i="81"/>
  <c r="M7" i="81"/>
  <c r="N7" i="81"/>
  <c r="O7" i="81"/>
  <c r="P7" i="81"/>
  <c r="Q7" i="81"/>
  <c r="R7" i="81"/>
  <c r="S7" i="81"/>
  <c r="T7" i="81"/>
  <c r="U7" i="81"/>
  <c r="V7" i="81"/>
  <c r="W7" i="81"/>
  <c r="X7" i="81"/>
  <c r="Y7" i="81"/>
  <c r="Z7" i="81"/>
  <c r="AA7" i="81"/>
  <c r="AB7" i="81"/>
  <c r="AC7" i="81"/>
  <c r="AD7" i="81"/>
  <c r="AE7" i="81"/>
  <c r="AF7" i="81"/>
  <c r="AG7" i="81"/>
  <c r="AH7" i="81"/>
  <c r="AI7" i="81"/>
  <c r="AJ7" i="81"/>
  <c r="AK7" i="81"/>
  <c r="AL7" i="81"/>
  <c r="AM7" i="81"/>
  <c r="AN7" i="81"/>
  <c r="AO7" i="81"/>
  <c r="AP7" i="81"/>
  <c r="AQ7" i="81"/>
  <c r="AR7" i="81"/>
  <c r="AS7" i="81"/>
  <c r="AT7" i="81"/>
  <c r="AU7" i="81"/>
  <c r="AV7" i="81"/>
  <c r="AW7" i="81"/>
  <c r="AX7" i="81"/>
  <c r="AY7" i="81"/>
  <c r="B9" i="81"/>
  <c r="C9" i="81"/>
  <c r="D9" i="81"/>
  <c r="E9" i="81"/>
  <c r="F9" i="81"/>
  <c r="G9" i="81"/>
  <c r="H9" i="81"/>
  <c r="I9" i="81"/>
  <c r="J9" i="81"/>
  <c r="K9" i="81"/>
  <c r="M9" i="81"/>
  <c r="N9" i="81"/>
  <c r="O9" i="81"/>
  <c r="P9" i="81"/>
  <c r="Q9" i="81"/>
  <c r="R9" i="81"/>
  <c r="S9" i="81"/>
  <c r="U9" i="81"/>
  <c r="V9" i="81"/>
  <c r="W9" i="81"/>
  <c r="X9" i="81"/>
  <c r="Y9" i="81"/>
  <c r="Z9" i="81"/>
  <c r="AA9" i="81"/>
  <c r="AC9" i="81"/>
  <c r="AD9" i="81"/>
  <c r="AE9" i="81"/>
  <c r="AF9" i="81"/>
  <c r="AG9" i="81"/>
  <c r="AH9" i="81"/>
  <c r="AI9" i="81"/>
  <c r="AJ9" i="81"/>
  <c r="AK9" i="81"/>
  <c r="AL9" i="81"/>
  <c r="AM9" i="81"/>
  <c r="AN9" i="81"/>
  <c r="AO9" i="81"/>
  <c r="AP9" i="81"/>
  <c r="AQ9" i="81"/>
  <c r="AS9" i="81"/>
  <c r="AT9" i="81"/>
  <c r="AU9" i="81"/>
  <c r="AV9" i="81"/>
  <c r="AW9" i="81"/>
  <c r="AX9" i="81"/>
  <c r="AY9" i="81"/>
  <c r="B10" i="81"/>
  <c r="C10" i="81"/>
  <c r="D10" i="81"/>
  <c r="E10" i="81"/>
  <c r="F10" i="81"/>
  <c r="G10" i="81"/>
  <c r="H10" i="81"/>
  <c r="I10" i="81"/>
  <c r="K10" i="81"/>
  <c r="M10" i="81"/>
  <c r="N10" i="81"/>
  <c r="O10" i="81"/>
  <c r="Q10" i="81"/>
  <c r="R10" i="81"/>
  <c r="S10" i="81"/>
  <c r="U10" i="81"/>
  <c r="W10" i="81"/>
  <c r="Y10" i="81"/>
  <c r="AA10" i="81"/>
  <c r="AC10" i="81"/>
  <c r="AE10" i="81"/>
  <c r="AG10" i="81"/>
  <c r="AI10" i="81"/>
  <c r="AK10" i="81"/>
  <c r="AM10" i="81"/>
  <c r="AO10" i="81"/>
  <c r="AQ10" i="81"/>
  <c r="AS10" i="81"/>
  <c r="AT10" i="81"/>
  <c r="AU10" i="81"/>
  <c r="AW10" i="81"/>
  <c r="AY10" i="81"/>
  <c r="B12" i="81"/>
  <c r="C12" i="81"/>
  <c r="D12" i="81"/>
  <c r="E12" i="81"/>
  <c r="F12" i="81"/>
  <c r="G12" i="81"/>
  <c r="H12" i="81"/>
  <c r="I12" i="81"/>
  <c r="J12" i="81"/>
  <c r="K12" i="81"/>
  <c r="L12" i="81"/>
  <c r="M12" i="81"/>
  <c r="N12" i="81"/>
  <c r="O12" i="81"/>
  <c r="P12" i="81"/>
  <c r="Q12" i="81"/>
  <c r="R12" i="81"/>
  <c r="S12" i="81"/>
  <c r="T12" i="81"/>
  <c r="U12" i="81"/>
  <c r="W12" i="81"/>
  <c r="X12" i="81"/>
  <c r="Y12" i="81"/>
  <c r="Z12" i="81"/>
  <c r="AA12" i="81"/>
  <c r="AB12" i="81"/>
  <c r="AC12" i="81"/>
  <c r="AD12" i="81"/>
  <c r="AE12" i="81"/>
  <c r="AF12" i="81"/>
  <c r="AG12" i="81"/>
  <c r="AH12" i="81"/>
  <c r="AI12" i="81"/>
  <c r="AJ12" i="81"/>
  <c r="AK12" i="81"/>
  <c r="AL12" i="81"/>
  <c r="AM12" i="81"/>
  <c r="AO12" i="81"/>
  <c r="AP12" i="81"/>
  <c r="AQ12" i="81"/>
  <c r="AR12" i="81"/>
  <c r="AS12" i="81"/>
  <c r="AT12" i="81"/>
  <c r="AU12" i="81"/>
  <c r="AV12" i="81"/>
  <c r="AW12" i="81"/>
  <c r="AX12" i="81"/>
  <c r="AY12" i="81"/>
  <c r="B13" i="81"/>
  <c r="F13" i="81"/>
  <c r="G13" i="81"/>
  <c r="H13" i="81"/>
  <c r="I13" i="81"/>
  <c r="J13" i="81"/>
  <c r="K13" i="81"/>
  <c r="L13" i="81"/>
  <c r="M13" i="81"/>
  <c r="N13" i="81"/>
  <c r="O13" i="81"/>
  <c r="P13" i="81"/>
  <c r="Q13" i="81"/>
  <c r="R13" i="81"/>
  <c r="S13" i="81"/>
  <c r="T13" i="81"/>
  <c r="U13" i="81"/>
  <c r="W13" i="81"/>
  <c r="Y13" i="81"/>
  <c r="AA13" i="81"/>
  <c r="AC13" i="81"/>
  <c r="AE13" i="81"/>
  <c r="AG13" i="81"/>
  <c r="AI13" i="81"/>
  <c r="AK13" i="81"/>
  <c r="AM13" i="81"/>
  <c r="AO13" i="81"/>
  <c r="AQ13" i="81"/>
  <c r="AS13" i="81"/>
  <c r="AU13" i="81"/>
  <c r="AW13" i="81"/>
  <c r="AY13" i="81"/>
  <c r="B15" i="81"/>
  <c r="C15" i="81"/>
  <c r="D15" i="81"/>
  <c r="E15" i="81"/>
  <c r="F15" i="81"/>
  <c r="G15" i="81"/>
  <c r="H15" i="81"/>
  <c r="I15" i="81"/>
  <c r="J15" i="81"/>
  <c r="K15" i="81"/>
  <c r="L15" i="81"/>
  <c r="M15" i="81"/>
  <c r="N15" i="81"/>
  <c r="O15" i="81"/>
  <c r="P15" i="81"/>
  <c r="Q15" i="81"/>
  <c r="R15" i="81"/>
  <c r="S15" i="81"/>
  <c r="T15" i="81"/>
  <c r="U15" i="81"/>
  <c r="V15" i="81"/>
  <c r="W15" i="81"/>
  <c r="X15" i="81"/>
  <c r="Y15" i="81"/>
  <c r="Z15" i="81"/>
  <c r="AA15" i="81"/>
  <c r="AB15" i="81"/>
  <c r="AC15" i="81"/>
  <c r="AD15" i="81"/>
  <c r="AE15" i="81"/>
  <c r="AF15" i="81"/>
  <c r="AG15" i="81"/>
  <c r="AH15" i="81"/>
  <c r="AI15" i="81"/>
  <c r="AJ15" i="81"/>
  <c r="AK15" i="81"/>
  <c r="AL15" i="81"/>
  <c r="AM15" i="81"/>
  <c r="AN15" i="81"/>
  <c r="AO15" i="81"/>
  <c r="AP15" i="81"/>
  <c r="AQ15" i="81"/>
  <c r="AR15" i="81"/>
  <c r="AS15" i="81"/>
  <c r="AT15" i="81"/>
  <c r="AU15" i="81"/>
  <c r="AV15" i="81"/>
  <c r="AW15" i="81"/>
  <c r="AX15" i="81"/>
  <c r="AY15" i="81"/>
  <c r="B16" i="81"/>
  <c r="C16" i="81"/>
  <c r="F16" i="81"/>
  <c r="G16" i="81"/>
  <c r="H16" i="81"/>
  <c r="I16" i="81"/>
  <c r="K16" i="81"/>
  <c r="M16" i="81"/>
  <c r="O16" i="81"/>
  <c r="Q16" i="81"/>
  <c r="S16" i="81"/>
  <c r="U16" i="81"/>
  <c r="W16" i="81"/>
  <c r="Y16" i="81"/>
  <c r="AA16" i="81"/>
  <c r="AC16" i="81"/>
  <c r="AE16" i="81"/>
  <c r="AG16" i="81"/>
  <c r="AI16" i="81"/>
  <c r="AK16" i="81"/>
  <c r="AM16" i="81"/>
  <c r="AO16" i="81"/>
  <c r="AQ16" i="81"/>
  <c r="AS16" i="81"/>
  <c r="AU16" i="81"/>
  <c r="AW16" i="81"/>
  <c r="AY16" i="81"/>
  <c r="B18" i="81"/>
  <c r="C18" i="81"/>
  <c r="D18" i="81"/>
  <c r="E18" i="81"/>
  <c r="F18" i="81"/>
  <c r="G18" i="81"/>
  <c r="H18" i="81"/>
  <c r="I18" i="81"/>
  <c r="J18" i="81"/>
  <c r="K18" i="81"/>
  <c r="L18" i="81"/>
  <c r="M18" i="81"/>
  <c r="N18" i="81"/>
  <c r="O18" i="81"/>
  <c r="P18" i="81"/>
  <c r="Q18" i="81"/>
  <c r="R18" i="81"/>
  <c r="S18" i="81"/>
  <c r="T18" i="81"/>
  <c r="U18" i="81"/>
  <c r="V18" i="81"/>
  <c r="W18" i="81"/>
  <c r="X18" i="81"/>
  <c r="Y18" i="81"/>
  <c r="Z18" i="81"/>
  <c r="AA18" i="81"/>
  <c r="AB18" i="81"/>
  <c r="AC18" i="81"/>
  <c r="AD18" i="81"/>
  <c r="AE18" i="81"/>
  <c r="AF18" i="81"/>
  <c r="AG18" i="81"/>
  <c r="AH18" i="81"/>
  <c r="AI18" i="81"/>
  <c r="AJ18" i="81"/>
  <c r="AK18" i="81"/>
  <c r="AL18" i="81"/>
  <c r="AM18" i="81"/>
  <c r="AN18" i="81"/>
  <c r="AO18" i="81"/>
  <c r="AP18" i="81"/>
  <c r="AQ18" i="81"/>
  <c r="AR18" i="81"/>
  <c r="AS18" i="81"/>
  <c r="AT18" i="81"/>
  <c r="AU18" i="81"/>
  <c r="AV18" i="81"/>
  <c r="AW18" i="81"/>
  <c r="AX18" i="81"/>
  <c r="AY18" i="81"/>
  <c r="B19" i="81"/>
  <c r="D19" i="81"/>
  <c r="G19" i="81"/>
  <c r="I19" i="81"/>
  <c r="J19" i="81"/>
  <c r="K19" i="81"/>
  <c r="M19" i="81"/>
  <c r="O19" i="81"/>
  <c r="Q19" i="81"/>
  <c r="S19" i="81"/>
  <c r="U19" i="81"/>
  <c r="W19" i="81"/>
  <c r="Y19" i="81"/>
  <c r="AA19" i="81"/>
  <c r="AC19" i="81"/>
  <c r="AE19" i="81"/>
  <c r="AG19" i="81"/>
  <c r="AI19" i="81"/>
  <c r="AK19" i="81"/>
  <c r="AM19" i="81"/>
  <c r="AO19" i="81"/>
  <c r="AP19" i="81"/>
  <c r="AQ19" i="81"/>
  <c r="AS19" i="81"/>
  <c r="AU19" i="81"/>
  <c r="AW19" i="81"/>
  <c r="AY19" i="81"/>
  <c r="B21" i="81"/>
  <c r="C21" i="81"/>
  <c r="D21" i="81"/>
  <c r="E21" i="81"/>
  <c r="F21" i="81"/>
  <c r="G21" i="81"/>
  <c r="H21" i="81"/>
  <c r="I21" i="81"/>
  <c r="J21" i="81"/>
  <c r="K21" i="81"/>
  <c r="L21" i="81"/>
  <c r="M21" i="81"/>
  <c r="N21" i="81"/>
  <c r="O21" i="81"/>
  <c r="P21" i="81"/>
  <c r="Q21" i="81"/>
  <c r="R21" i="81"/>
  <c r="S21" i="81"/>
  <c r="T21" i="81"/>
  <c r="U21" i="81"/>
  <c r="V21" i="81"/>
  <c r="W21" i="81"/>
  <c r="X21" i="81"/>
  <c r="Y21" i="81"/>
  <c r="Z21" i="81"/>
  <c r="AA21" i="81"/>
  <c r="AB21" i="81"/>
  <c r="AC21" i="81"/>
  <c r="AD21" i="81"/>
  <c r="AE21" i="81"/>
  <c r="AF21" i="81"/>
  <c r="AG21" i="81"/>
  <c r="AH21" i="81"/>
  <c r="AI21" i="81"/>
  <c r="AJ21" i="81"/>
  <c r="AK21" i="81"/>
  <c r="AL21" i="81"/>
  <c r="AM21" i="81"/>
  <c r="AN21" i="81"/>
  <c r="AO21" i="81"/>
  <c r="AP21" i="81"/>
  <c r="AQ21" i="81"/>
  <c r="AR21" i="81"/>
  <c r="AS21" i="81"/>
  <c r="AT21" i="81"/>
  <c r="AU21" i="81"/>
  <c r="AV21" i="81"/>
  <c r="AW21" i="81"/>
  <c r="AX21" i="81"/>
  <c r="AY21" i="81"/>
  <c r="B22" i="81"/>
  <c r="D22" i="81"/>
  <c r="F22" i="81"/>
  <c r="G22" i="81"/>
  <c r="I22" i="81"/>
  <c r="M22" i="81"/>
  <c r="O22" i="81"/>
  <c r="Q22" i="81"/>
  <c r="S22" i="81"/>
  <c r="U22" i="81"/>
  <c r="W22" i="81"/>
  <c r="Y22" i="81"/>
  <c r="AA22" i="81"/>
  <c r="AC22" i="81"/>
  <c r="AE22" i="81"/>
  <c r="AG22" i="81"/>
  <c r="AI22" i="81"/>
  <c r="AK22" i="81"/>
  <c r="AM22" i="81"/>
  <c r="AO22" i="81"/>
  <c r="AQ22" i="81"/>
  <c r="AS22" i="81"/>
  <c r="AU22" i="81"/>
  <c r="AW22" i="81"/>
  <c r="AY22" i="81"/>
  <c r="B23" i="81"/>
  <c r="F23" i="81"/>
  <c r="G23" i="81"/>
  <c r="W23" i="81"/>
  <c r="Y23" i="81"/>
  <c r="AA23" i="81"/>
  <c r="F24" i="81"/>
  <c r="W24" i="81"/>
  <c r="Y24" i="81"/>
  <c r="AA24" i="81"/>
  <c r="B26" i="81"/>
  <c r="C26" i="81"/>
  <c r="D26" i="81"/>
  <c r="E26" i="81"/>
  <c r="F26" i="81"/>
  <c r="G26" i="81"/>
  <c r="H26" i="81"/>
  <c r="I26" i="81"/>
  <c r="J26" i="81"/>
  <c r="K26" i="81"/>
  <c r="L26" i="81"/>
  <c r="M26" i="81"/>
  <c r="N26" i="81"/>
  <c r="O26" i="81"/>
  <c r="P26" i="81"/>
  <c r="Q26" i="81"/>
  <c r="R26"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R26" i="81"/>
  <c r="AS26" i="81"/>
  <c r="AT26" i="81"/>
  <c r="AU26" i="81"/>
  <c r="AV26" i="81"/>
  <c r="AW26" i="81"/>
  <c r="AX26" i="81"/>
  <c r="B27" i="81"/>
  <c r="C27" i="81"/>
  <c r="D27" i="81"/>
  <c r="E27" i="81"/>
  <c r="F27" i="81"/>
  <c r="H27" i="81"/>
  <c r="I27" i="81"/>
  <c r="J27" i="81"/>
  <c r="K27" i="81"/>
  <c r="L27" i="81"/>
  <c r="M27" i="81"/>
  <c r="N27" i="81"/>
  <c r="O27" i="81"/>
  <c r="Q27" i="81"/>
  <c r="R27" i="81"/>
  <c r="S27" i="81"/>
  <c r="T27" i="81"/>
  <c r="U27" i="81"/>
  <c r="V27" i="81"/>
  <c r="W27" i="81"/>
  <c r="Y27" i="81"/>
  <c r="AA27" i="81"/>
  <c r="AC27" i="81"/>
  <c r="AD27" i="81"/>
  <c r="AE27" i="81"/>
  <c r="AH27" i="81"/>
  <c r="AJ27" i="81"/>
  <c r="AK27" i="81"/>
  <c r="AL27" i="81"/>
  <c r="AM27" i="81"/>
  <c r="AP27" i="81"/>
  <c r="AR27" i="81"/>
  <c r="AT27" i="81"/>
  <c r="AX27" i="81"/>
  <c r="B28" i="81"/>
  <c r="C28" i="81"/>
  <c r="D28" i="81"/>
  <c r="E28" i="81"/>
  <c r="I28" i="81"/>
  <c r="M28" i="81"/>
  <c r="O28" i="81"/>
  <c r="Q28" i="81"/>
  <c r="U28" i="81"/>
  <c r="W28" i="81"/>
  <c r="Y28" i="81"/>
  <c r="AC28" i="81"/>
  <c r="AE28" i="81"/>
  <c r="AK28" i="81"/>
  <c r="AM28" i="81"/>
  <c r="B29" i="81"/>
  <c r="D29" i="81"/>
  <c r="W29" i="81"/>
  <c r="Y29" i="81"/>
  <c r="B3" i="72"/>
  <c r="C3" i="72"/>
  <c r="D3" i="72"/>
  <c r="E3" i="72"/>
  <c r="F3" i="72"/>
  <c r="G3" i="72"/>
  <c r="H3" i="72"/>
  <c r="I3" i="72"/>
  <c r="J3" i="72"/>
  <c r="K3" i="72"/>
  <c r="L3" i="72"/>
  <c r="M3" i="72"/>
  <c r="N3" i="72"/>
  <c r="O3" i="72"/>
  <c r="P3" i="72"/>
  <c r="Q3" i="72"/>
  <c r="R3" i="72"/>
  <c r="S3" i="72"/>
  <c r="T3" i="72"/>
  <c r="U3" i="72"/>
  <c r="V3" i="72"/>
  <c r="W3" i="72"/>
  <c r="X3" i="72"/>
  <c r="Y3" i="72"/>
  <c r="Z3" i="72"/>
  <c r="AA3" i="72"/>
  <c r="AB3" i="72"/>
  <c r="AC3" i="72"/>
  <c r="AD3" i="72"/>
  <c r="AE3" i="72"/>
  <c r="AF3" i="72"/>
  <c r="AG3" i="72"/>
  <c r="AH3" i="72"/>
  <c r="AI3" i="72"/>
  <c r="AJ3" i="72"/>
  <c r="AK3" i="72"/>
  <c r="AL3" i="72"/>
  <c r="AM3" i="72"/>
  <c r="AN3" i="72"/>
  <c r="AO3" i="72"/>
  <c r="AP3" i="72"/>
  <c r="AQ3" i="72"/>
  <c r="AR3" i="72"/>
  <c r="AS3" i="72"/>
  <c r="AT3" i="72"/>
  <c r="AU3" i="72"/>
  <c r="AV3" i="72"/>
  <c r="AW3" i="72"/>
  <c r="AX3" i="72"/>
  <c r="AY3" i="72"/>
  <c r="B4" i="72"/>
  <c r="C4" i="72"/>
  <c r="D4" i="72"/>
  <c r="E4" i="72"/>
  <c r="F4" i="72"/>
  <c r="G4" i="72"/>
  <c r="H4" i="72"/>
  <c r="I4" i="72"/>
  <c r="J4" i="72"/>
  <c r="K4" i="72"/>
  <c r="L4" i="72"/>
  <c r="M4" i="72"/>
  <c r="N4" i="72"/>
  <c r="O4" i="72"/>
  <c r="P4" i="72"/>
  <c r="Q4" i="72"/>
  <c r="R4" i="72"/>
  <c r="S4" i="72"/>
  <c r="T4" i="72"/>
  <c r="U4" i="72"/>
  <c r="V4" i="72"/>
  <c r="W4" i="72"/>
  <c r="X4" i="72"/>
  <c r="Y4" i="72"/>
  <c r="Z4" i="72"/>
  <c r="AA4" i="72"/>
  <c r="AB4" i="72"/>
  <c r="AC4" i="72"/>
  <c r="AD4" i="72"/>
  <c r="AE4" i="72"/>
  <c r="AF4" i="72"/>
  <c r="AG4" i="72"/>
  <c r="AH4" i="72"/>
  <c r="AI4" i="72"/>
  <c r="AJ4" i="72"/>
  <c r="AK4" i="72"/>
  <c r="AL4" i="72"/>
  <c r="AM4" i="72"/>
  <c r="AN4" i="72"/>
  <c r="AO4" i="72"/>
  <c r="AP4" i="72"/>
  <c r="AQ4" i="72"/>
  <c r="AR4" i="72"/>
  <c r="AS4" i="72"/>
  <c r="AT4" i="72"/>
  <c r="AU4" i="72"/>
  <c r="AV4" i="72"/>
  <c r="AW4" i="72"/>
  <c r="AX4" i="72"/>
  <c r="AY4" i="72"/>
  <c r="B6" i="72"/>
  <c r="C6" i="72"/>
  <c r="D6" i="72"/>
  <c r="E6" i="72"/>
  <c r="F6" i="72"/>
  <c r="G6" i="72"/>
  <c r="H6" i="72"/>
  <c r="I6" i="72"/>
  <c r="J6" i="72"/>
  <c r="K6" i="72"/>
  <c r="L6" i="72"/>
  <c r="M6" i="72"/>
  <c r="N6" i="72"/>
  <c r="O6" i="72"/>
  <c r="P6" i="72"/>
  <c r="Q6" i="72"/>
  <c r="R6" i="72"/>
  <c r="S6" i="72"/>
  <c r="T6" i="72"/>
  <c r="U6" i="72"/>
  <c r="V6" i="72"/>
  <c r="W6" i="72"/>
  <c r="X6" i="72"/>
  <c r="Y6" i="72"/>
  <c r="Z6" i="72"/>
  <c r="AA6" i="72"/>
  <c r="AB6" i="72"/>
  <c r="AC6" i="72"/>
  <c r="AD6" i="72"/>
  <c r="AE6" i="72"/>
  <c r="AF6" i="72"/>
  <c r="AG6" i="72"/>
  <c r="AH6" i="72"/>
  <c r="AI6" i="72"/>
  <c r="AJ6" i="72"/>
  <c r="AK6" i="72"/>
  <c r="AL6" i="72"/>
  <c r="AM6" i="72"/>
  <c r="AN6" i="72"/>
  <c r="AO6" i="72"/>
  <c r="AP6" i="72"/>
  <c r="AQ6" i="72"/>
  <c r="AR6" i="72"/>
  <c r="AS6" i="72"/>
  <c r="AT6" i="72"/>
  <c r="AU6" i="72"/>
  <c r="AV6" i="72"/>
  <c r="AW6" i="72"/>
  <c r="AX6" i="72"/>
  <c r="AY6" i="72"/>
  <c r="B7" i="72"/>
  <c r="C7" i="72"/>
  <c r="D7" i="72"/>
  <c r="E7" i="72"/>
  <c r="F7" i="72"/>
  <c r="G7" i="72"/>
  <c r="H7" i="72"/>
  <c r="I7" i="72"/>
  <c r="J7" i="72"/>
  <c r="K7" i="72"/>
  <c r="L7" i="72"/>
  <c r="M7" i="72"/>
  <c r="N7" i="72"/>
  <c r="O7" i="72"/>
  <c r="P7" i="72"/>
  <c r="Q7" i="72"/>
  <c r="R7" i="72"/>
  <c r="S7" i="72"/>
  <c r="T7" i="72"/>
  <c r="U7" i="72"/>
  <c r="V7" i="72"/>
  <c r="W7" i="72"/>
  <c r="X7" i="72"/>
  <c r="Y7" i="72"/>
  <c r="Z7" i="72"/>
  <c r="AA7" i="72"/>
  <c r="AB7" i="72"/>
  <c r="AC7" i="72"/>
  <c r="AD7" i="72"/>
  <c r="AE7" i="72"/>
  <c r="AF7" i="72"/>
  <c r="AG7" i="72"/>
  <c r="AH7" i="72"/>
  <c r="AI7" i="72"/>
  <c r="AJ7" i="72"/>
  <c r="AK7" i="72"/>
  <c r="AL7" i="72"/>
  <c r="AM7" i="72"/>
  <c r="AN7" i="72"/>
  <c r="AO7" i="72"/>
  <c r="AP7" i="72"/>
  <c r="AQ7" i="72"/>
  <c r="AR7" i="72"/>
  <c r="AS7" i="72"/>
  <c r="AT7" i="72"/>
  <c r="AU7" i="72"/>
  <c r="AV7" i="72"/>
  <c r="AW7" i="72"/>
  <c r="AX7" i="72"/>
  <c r="AY7" i="72"/>
  <c r="B9" i="72"/>
  <c r="C9" i="72"/>
  <c r="D9" i="72"/>
  <c r="E9" i="72"/>
  <c r="F9" i="72"/>
  <c r="G9" i="72"/>
  <c r="H9" i="72"/>
  <c r="I9" i="72"/>
  <c r="J9" i="72"/>
  <c r="K9" i="72"/>
  <c r="M9" i="72"/>
  <c r="N9" i="72"/>
  <c r="O9" i="72"/>
  <c r="P9" i="72"/>
  <c r="Q9" i="72"/>
  <c r="R9" i="72"/>
  <c r="S9" i="72"/>
  <c r="U9" i="72"/>
  <c r="V9" i="72"/>
  <c r="W9" i="72"/>
  <c r="X9" i="72"/>
  <c r="Y9" i="72"/>
  <c r="Z9" i="72"/>
  <c r="AA9" i="72"/>
  <c r="AC9" i="72"/>
  <c r="AD9" i="72"/>
  <c r="AE9" i="72"/>
  <c r="AF9" i="72"/>
  <c r="AG9" i="72"/>
  <c r="AH9" i="72"/>
  <c r="AI9" i="72"/>
  <c r="AJ9" i="72"/>
  <c r="AK9" i="72"/>
  <c r="AL9" i="72"/>
  <c r="AM9" i="72"/>
  <c r="AN9" i="72"/>
  <c r="AO9" i="72"/>
  <c r="AP9" i="72"/>
  <c r="AQ9" i="72"/>
  <c r="AS9" i="72"/>
  <c r="AT9" i="72"/>
  <c r="AU9" i="72"/>
  <c r="AV9" i="72"/>
  <c r="AW9" i="72"/>
  <c r="AX9" i="72"/>
  <c r="AY9" i="72"/>
  <c r="B10" i="72"/>
  <c r="C10" i="72"/>
  <c r="D10" i="72"/>
  <c r="E10" i="72"/>
  <c r="F10" i="72"/>
  <c r="G10" i="72"/>
  <c r="H10" i="72"/>
  <c r="I10" i="72"/>
  <c r="K10" i="72"/>
  <c r="M10" i="72"/>
  <c r="N10" i="72"/>
  <c r="O10" i="72"/>
  <c r="Q10" i="72"/>
  <c r="R10" i="72"/>
  <c r="S10" i="72"/>
  <c r="U10" i="72"/>
  <c r="W10" i="72"/>
  <c r="Y10" i="72"/>
  <c r="AA10" i="72"/>
  <c r="AC10" i="72"/>
  <c r="AE10" i="72"/>
  <c r="AG10" i="72"/>
  <c r="AI10" i="72"/>
  <c r="AK10" i="72"/>
  <c r="AM10" i="72"/>
  <c r="AO10" i="72"/>
  <c r="AQ10" i="72"/>
  <c r="AS10" i="72"/>
  <c r="AT10" i="72"/>
  <c r="AU10" i="72"/>
  <c r="AW10" i="72"/>
  <c r="AY10" i="72"/>
  <c r="B12" i="72"/>
  <c r="C12" i="72"/>
  <c r="D12" i="72"/>
  <c r="E12" i="72"/>
  <c r="F12" i="72"/>
  <c r="G12" i="72"/>
  <c r="H12" i="72"/>
  <c r="I12" i="72"/>
  <c r="J12" i="72"/>
  <c r="K12" i="72"/>
  <c r="L12" i="72"/>
  <c r="M12" i="72"/>
  <c r="N12" i="72"/>
  <c r="O12" i="72"/>
  <c r="P12" i="72"/>
  <c r="Q12" i="72"/>
  <c r="R12" i="72"/>
  <c r="S12" i="72"/>
  <c r="T12" i="72"/>
  <c r="U12" i="72"/>
  <c r="W12" i="72"/>
  <c r="X12" i="72"/>
  <c r="Y12" i="72"/>
  <c r="Z12" i="72"/>
  <c r="AA12" i="72"/>
  <c r="AB12" i="72"/>
  <c r="AC12" i="72"/>
  <c r="AD12" i="72"/>
  <c r="AE12" i="72"/>
  <c r="AF12" i="72"/>
  <c r="AG12" i="72"/>
  <c r="AH12" i="72"/>
  <c r="AI12" i="72"/>
  <c r="AJ12" i="72"/>
  <c r="AK12" i="72"/>
  <c r="AL12" i="72"/>
  <c r="AM12" i="72"/>
  <c r="AO12" i="72"/>
  <c r="AP12" i="72"/>
  <c r="AQ12" i="72"/>
  <c r="AR12" i="72"/>
  <c r="AS12" i="72"/>
  <c r="AT12" i="72"/>
  <c r="AU12" i="72"/>
  <c r="AV12" i="72"/>
  <c r="AW12" i="72"/>
  <c r="AX12" i="72"/>
  <c r="AY12" i="72"/>
  <c r="B13" i="72"/>
  <c r="F13" i="72"/>
  <c r="G13" i="72"/>
  <c r="H13" i="72"/>
  <c r="I13" i="72"/>
  <c r="J13" i="72"/>
  <c r="K13" i="72"/>
  <c r="L13" i="72"/>
  <c r="M13" i="72"/>
  <c r="N13" i="72"/>
  <c r="O13" i="72"/>
  <c r="P13" i="72"/>
  <c r="Q13" i="72"/>
  <c r="R13" i="72"/>
  <c r="S13" i="72"/>
  <c r="T13" i="72"/>
  <c r="U13" i="72"/>
  <c r="W13" i="72"/>
  <c r="Y13" i="72"/>
  <c r="AA13" i="72"/>
  <c r="AC13" i="72"/>
  <c r="AE13" i="72"/>
  <c r="AG13" i="72"/>
  <c r="AI13" i="72"/>
  <c r="AK13" i="72"/>
  <c r="AM13" i="72"/>
  <c r="AO13" i="72"/>
  <c r="AQ13" i="72"/>
  <c r="AS13" i="72"/>
  <c r="AU13" i="72"/>
  <c r="AW13" i="72"/>
  <c r="AY13" i="72"/>
  <c r="B15" i="72"/>
  <c r="C15" i="72"/>
  <c r="D15" i="72"/>
  <c r="E15" i="72"/>
  <c r="F15" i="72"/>
  <c r="G15" i="72"/>
  <c r="H15" i="72"/>
  <c r="I15" i="72"/>
  <c r="J15" i="72"/>
  <c r="K15" i="72"/>
  <c r="L15" i="72"/>
  <c r="M15" i="72"/>
  <c r="N15" i="72"/>
  <c r="O15" i="72"/>
  <c r="P15" i="72"/>
  <c r="Q15" i="72"/>
  <c r="R15" i="72"/>
  <c r="S15" i="72"/>
  <c r="T15" i="72"/>
  <c r="U15" i="72"/>
  <c r="V15" i="72"/>
  <c r="W15" i="72"/>
  <c r="X15" i="72"/>
  <c r="Y15" i="72"/>
  <c r="Z15" i="72"/>
  <c r="AA15" i="72"/>
  <c r="AB15" i="72"/>
  <c r="AC15" i="72"/>
  <c r="AD15" i="72"/>
  <c r="AE15" i="72"/>
  <c r="AF15" i="72"/>
  <c r="AG15" i="72"/>
  <c r="AH15" i="72"/>
  <c r="AI15" i="72"/>
  <c r="AJ15" i="72"/>
  <c r="AK15" i="72"/>
  <c r="AL15" i="72"/>
  <c r="AM15" i="72"/>
  <c r="AN15" i="72"/>
  <c r="AO15" i="72"/>
  <c r="AP15" i="72"/>
  <c r="AQ15" i="72"/>
  <c r="AR15" i="72"/>
  <c r="AS15" i="72"/>
  <c r="AT15" i="72"/>
  <c r="AU15" i="72"/>
  <c r="AV15" i="72"/>
  <c r="AW15" i="72"/>
  <c r="AX15" i="72"/>
  <c r="AY15" i="72"/>
  <c r="B16" i="72"/>
  <c r="C16" i="72"/>
  <c r="F16" i="72"/>
  <c r="G16" i="72"/>
  <c r="H16" i="72"/>
  <c r="I16" i="72"/>
  <c r="K16" i="72"/>
  <c r="M16" i="72"/>
  <c r="O16" i="72"/>
  <c r="Q16" i="72"/>
  <c r="S16" i="72"/>
  <c r="U16" i="72"/>
  <c r="W16" i="72"/>
  <c r="Y16" i="72"/>
  <c r="AA16" i="72"/>
  <c r="AC16" i="72"/>
  <c r="AE16" i="72"/>
  <c r="AG16" i="72"/>
  <c r="AI16" i="72"/>
  <c r="AK16" i="72"/>
  <c r="AM16" i="72"/>
  <c r="AO16" i="72"/>
  <c r="AQ16" i="72"/>
  <c r="AS16" i="72"/>
  <c r="AU16" i="72"/>
  <c r="AW16" i="72"/>
  <c r="AY16" i="72"/>
  <c r="B18" i="72"/>
  <c r="C18" i="72"/>
  <c r="D18" i="72"/>
  <c r="E18" i="72"/>
  <c r="F18" i="72"/>
  <c r="G18" i="72"/>
  <c r="H18" i="72"/>
  <c r="I18" i="72"/>
  <c r="J18" i="72"/>
  <c r="K18" i="72"/>
  <c r="L18" i="72"/>
  <c r="M18" i="72"/>
  <c r="N18" i="72"/>
  <c r="O18" i="72"/>
  <c r="P18" i="72"/>
  <c r="Q18" i="72"/>
  <c r="R18" i="72"/>
  <c r="S18" i="72"/>
  <c r="T18" i="72"/>
  <c r="U18" i="72"/>
  <c r="V18" i="72"/>
  <c r="W18" i="72"/>
  <c r="X18" i="72"/>
  <c r="Y18" i="72"/>
  <c r="Z18" i="72"/>
  <c r="AA18" i="72"/>
  <c r="AB18" i="72"/>
  <c r="AC18" i="72"/>
  <c r="AD18" i="72"/>
  <c r="AE18" i="72"/>
  <c r="AF18" i="72"/>
  <c r="AG18" i="72"/>
  <c r="AH18" i="72"/>
  <c r="AI18" i="72"/>
  <c r="AJ18" i="72"/>
  <c r="AK18" i="72"/>
  <c r="AL18" i="72"/>
  <c r="AM18" i="72"/>
  <c r="AN18" i="72"/>
  <c r="AO18" i="72"/>
  <c r="AP18" i="72"/>
  <c r="AQ18" i="72"/>
  <c r="AR18" i="72"/>
  <c r="AS18" i="72"/>
  <c r="AT18" i="72"/>
  <c r="AU18" i="72"/>
  <c r="AV18" i="72"/>
  <c r="AW18" i="72"/>
  <c r="AX18" i="72"/>
  <c r="AY18" i="72"/>
  <c r="B19" i="72"/>
  <c r="D19" i="72"/>
  <c r="G19" i="72"/>
  <c r="I19" i="72"/>
  <c r="J19" i="72"/>
  <c r="K19" i="72"/>
  <c r="M19" i="72"/>
  <c r="O19" i="72"/>
  <c r="Q19" i="72"/>
  <c r="S19" i="72"/>
  <c r="U19" i="72"/>
  <c r="W19" i="72"/>
  <c r="Y19" i="72"/>
  <c r="AA19" i="72"/>
  <c r="AC19" i="72"/>
  <c r="AE19" i="72"/>
  <c r="AG19" i="72"/>
  <c r="AI19" i="72"/>
  <c r="AK19" i="72"/>
  <c r="AM19" i="72"/>
  <c r="AO19" i="72"/>
  <c r="AP19" i="72"/>
  <c r="AQ19" i="72"/>
  <c r="AS19" i="72"/>
  <c r="AU19" i="72"/>
  <c r="AW19" i="72"/>
  <c r="AY19" i="72"/>
  <c r="B21" i="72"/>
  <c r="C21" i="72"/>
  <c r="D21" i="72"/>
  <c r="E21" i="72"/>
  <c r="F21" i="72"/>
  <c r="G21" i="72"/>
  <c r="H21" i="72"/>
  <c r="I21" i="72"/>
  <c r="J21" i="72"/>
  <c r="K21" i="72"/>
  <c r="L21" i="72"/>
  <c r="M21" i="72"/>
  <c r="N21" i="72"/>
  <c r="O21" i="72"/>
  <c r="P21" i="72"/>
  <c r="Q21" i="72"/>
  <c r="R21" i="72"/>
  <c r="S21" i="72"/>
  <c r="T21" i="72"/>
  <c r="U21" i="72"/>
  <c r="V21" i="72"/>
  <c r="W21" i="72"/>
  <c r="X21" i="72"/>
  <c r="Y21" i="72"/>
  <c r="Z21" i="72"/>
  <c r="AA21" i="72"/>
  <c r="AB21" i="72"/>
  <c r="AC21" i="72"/>
  <c r="AD21" i="72"/>
  <c r="AE21" i="72"/>
  <c r="AF21" i="72"/>
  <c r="AG21" i="72"/>
  <c r="AH21" i="72"/>
  <c r="AI21" i="72"/>
  <c r="AJ21" i="72"/>
  <c r="AK21" i="72"/>
  <c r="AL21" i="72"/>
  <c r="AM21" i="72"/>
  <c r="AN21" i="72"/>
  <c r="AO21" i="72"/>
  <c r="AP21" i="72"/>
  <c r="AQ21" i="72"/>
  <c r="AR21" i="72"/>
  <c r="AS21" i="72"/>
  <c r="AT21" i="72"/>
  <c r="AU21" i="72"/>
  <c r="AV21" i="72"/>
  <c r="AW21" i="72"/>
  <c r="AX21" i="72"/>
  <c r="AY21" i="72"/>
  <c r="B22" i="72"/>
  <c r="D22" i="72"/>
  <c r="F22" i="72"/>
  <c r="G22" i="72"/>
  <c r="I22" i="72"/>
  <c r="M22" i="72"/>
  <c r="O22" i="72"/>
  <c r="Q22" i="72"/>
  <c r="S22" i="72"/>
  <c r="U22" i="72"/>
  <c r="W22" i="72"/>
  <c r="Y22" i="72"/>
  <c r="AA22" i="72"/>
  <c r="AC22" i="72"/>
  <c r="AE22" i="72"/>
  <c r="AG22" i="72"/>
  <c r="AI22" i="72"/>
  <c r="AK22" i="72"/>
  <c r="AM22" i="72"/>
  <c r="AO22" i="72"/>
  <c r="AQ22" i="72"/>
  <c r="AS22" i="72"/>
  <c r="AU22" i="72"/>
  <c r="AW22" i="72"/>
  <c r="AY22" i="72"/>
  <c r="B23" i="72"/>
  <c r="F23" i="72"/>
  <c r="G23" i="72"/>
  <c r="W23" i="72"/>
  <c r="Y23" i="72"/>
  <c r="AA23" i="72"/>
  <c r="F24" i="72"/>
  <c r="W24" i="72"/>
  <c r="Y24" i="72"/>
  <c r="AA24" i="72"/>
  <c r="B26" i="72"/>
  <c r="C26" i="72"/>
  <c r="D26" i="72"/>
  <c r="E26" i="72"/>
  <c r="F26" i="72"/>
  <c r="G26" i="72"/>
  <c r="H26" i="72"/>
  <c r="I26" i="72"/>
  <c r="J26" i="72"/>
  <c r="K26" i="72"/>
  <c r="L26" i="72"/>
  <c r="M26" i="72"/>
  <c r="N26" i="72"/>
  <c r="O26" i="72"/>
  <c r="P26" i="72"/>
  <c r="Q26" i="72"/>
  <c r="R26" i="72"/>
  <c r="S26" i="72"/>
  <c r="T26" i="72"/>
  <c r="U26" i="72"/>
  <c r="V26" i="72"/>
  <c r="W26" i="72"/>
  <c r="X26" i="72"/>
  <c r="Y26" i="72"/>
  <c r="Z26" i="72"/>
  <c r="AA26" i="72"/>
  <c r="AB26" i="72"/>
  <c r="AC26" i="72"/>
  <c r="AD26" i="72"/>
  <c r="AE26" i="72"/>
  <c r="AF26" i="72"/>
  <c r="AG26" i="72"/>
  <c r="AH26" i="72"/>
  <c r="AI26" i="72"/>
  <c r="AJ26" i="72"/>
  <c r="AK26" i="72"/>
  <c r="AL26" i="72"/>
  <c r="AM26" i="72"/>
  <c r="AN26" i="72"/>
  <c r="AO26" i="72"/>
  <c r="AP26" i="72"/>
  <c r="AR26" i="72"/>
  <c r="AS26" i="72"/>
  <c r="AT26" i="72"/>
  <c r="AU26" i="72"/>
  <c r="AV26" i="72"/>
  <c r="AW26" i="72"/>
  <c r="AX26" i="72"/>
  <c r="B27" i="72"/>
  <c r="C27" i="72"/>
  <c r="D27" i="72"/>
  <c r="E27" i="72"/>
  <c r="F27" i="72"/>
  <c r="H27" i="72"/>
  <c r="I27" i="72"/>
  <c r="J27" i="72"/>
  <c r="K27" i="72"/>
  <c r="L27" i="72"/>
  <c r="M27" i="72"/>
  <c r="N27" i="72"/>
  <c r="O27" i="72"/>
  <c r="Q27" i="72"/>
  <c r="R27" i="72"/>
  <c r="S27" i="72"/>
  <c r="T27" i="72"/>
  <c r="U27" i="72"/>
  <c r="V27" i="72"/>
  <c r="W27" i="72"/>
  <c r="Y27" i="72"/>
  <c r="AA27" i="72"/>
  <c r="AC27" i="72"/>
  <c r="AD27" i="72"/>
  <c r="AE27" i="72"/>
  <c r="AH27" i="72"/>
  <c r="AJ27" i="72"/>
  <c r="AK27" i="72"/>
  <c r="AL27" i="72"/>
  <c r="AM27" i="72"/>
  <c r="AP27" i="72"/>
  <c r="AR27" i="72"/>
  <c r="AT27" i="72"/>
  <c r="AX27" i="72"/>
  <c r="B28" i="72"/>
  <c r="C28" i="72"/>
  <c r="D28" i="72"/>
  <c r="E28" i="72"/>
  <c r="I28" i="72"/>
  <c r="M28" i="72"/>
  <c r="O28" i="72"/>
  <c r="Q28" i="72"/>
  <c r="U28" i="72"/>
  <c r="W28" i="72"/>
  <c r="Y28" i="72"/>
  <c r="AC28" i="72"/>
  <c r="AE28" i="72"/>
  <c r="AK28" i="72"/>
  <c r="AM28" i="72"/>
  <c r="B29" i="72"/>
  <c r="D29" i="72"/>
  <c r="W29" i="72"/>
  <c r="Y29" i="72"/>
  <c r="Y3" i="71"/>
  <c r="Z3" i="71"/>
  <c r="AA3" i="71"/>
  <c r="AB3" i="71"/>
  <c r="AC3" i="71"/>
  <c r="AD3" i="71"/>
  <c r="AE3" i="71"/>
  <c r="AF3" i="71"/>
  <c r="AG3" i="71"/>
  <c r="AH3" i="71"/>
  <c r="AI3" i="71"/>
  <c r="AJ3" i="71"/>
  <c r="AK3" i="71"/>
  <c r="AL3" i="71"/>
  <c r="AM3" i="71"/>
  <c r="AN3" i="71"/>
  <c r="AO3" i="71"/>
  <c r="AP3" i="71"/>
  <c r="AQ3" i="71"/>
  <c r="AR3" i="71"/>
  <c r="AS3" i="71"/>
  <c r="AT3" i="71"/>
  <c r="AU3" i="71"/>
  <c r="AV3" i="71"/>
  <c r="AW3" i="71"/>
  <c r="AX3" i="71"/>
  <c r="AY3" i="71"/>
  <c r="Y4" i="71"/>
  <c r="Z4" i="71"/>
  <c r="AA4" i="71"/>
  <c r="AB4" i="71"/>
  <c r="AC4" i="71"/>
  <c r="AD4" i="71"/>
  <c r="AE4" i="71"/>
  <c r="AF4" i="71"/>
  <c r="AG4" i="71"/>
  <c r="AH4" i="71"/>
  <c r="AI4" i="71"/>
  <c r="AJ4" i="71"/>
  <c r="AK4" i="71"/>
  <c r="AL4" i="71"/>
  <c r="AM4" i="71"/>
  <c r="AN4" i="71"/>
  <c r="AO4" i="71"/>
  <c r="AP4" i="71"/>
  <c r="AQ4" i="71"/>
  <c r="AR4" i="71"/>
  <c r="AS4" i="71"/>
  <c r="AT4" i="71"/>
  <c r="AU4" i="71"/>
  <c r="AV4" i="71"/>
  <c r="AW4" i="71"/>
  <c r="AX4" i="71"/>
  <c r="AY4" i="71"/>
  <c r="Y6" i="71"/>
  <c r="Z6" i="71"/>
  <c r="AA6" i="71"/>
  <c r="AB6" i="71"/>
  <c r="AC6" i="71"/>
  <c r="AD6" i="71"/>
  <c r="AE6" i="71"/>
  <c r="AF6" i="71"/>
  <c r="AG6" i="71"/>
  <c r="AH6" i="71"/>
  <c r="AI6" i="71"/>
  <c r="AJ6" i="71"/>
  <c r="AK6" i="71"/>
  <c r="AL6" i="71"/>
  <c r="AM6" i="71"/>
  <c r="AN6" i="71"/>
  <c r="AO6" i="71"/>
  <c r="AP6" i="71"/>
  <c r="AQ6" i="71"/>
  <c r="AR6" i="71"/>
  <c r="AS6" i="71"/>
  <c r="AT6" i="71"/>
  <c r="AU6" i="71"/>
  <c r="AV6" i="71"/>
  <c r="AW6" i="71"/>
  <c r="AX6" i="71"/>
  <c r="AY6" i="71"/>
  <c r="Y7" i="71"/>
  <c r="Z7" i="71"/>
  <c r="AA7" i="71"/>
  <c r="AB7" i="71"/>
  <c r="AC7" i="71"/>
  <c r="AD7" i="71"/>
  <c r="AE7" i="71"/>
  <c r="AF7" i="71"/>
  <c r="AG7" i="71"/>
  <c r="AH7" i="71"/>
  <c r="AI7" i="71"/>
  <c r="AJ7" i="71"/>
  <c r="AK7" i="71"/>
  <c r="AL7" i="71"/>
  <c r="AM7" i="71"/>
  <c r="AN7" i="71"/>
  <c r="AO7" i="71"/>
  <c r="AP7" i="71"/>
  <c r="AQ7" i="71"/>
  <c r="AR7" i="71"/>
  <c r="AS7" i="71"/>
  <c r="AT7" i="71"/>
  <c r="AU7" i="71"/>
  <c r="AV7" i="71"/>
  <c r="AW7" i="71"/>
  <c r="AX7" i="71"/>
  <c r="AY7" i="71"/>
  <c r="Y9" i="71"/>
  <c r="Z9" i="71"/>
  <c r="AA9" i="71"/>
  <c r="AC9" i="71"/>
  <c r="AD9" i="71"/>
  <c r="AE9" i="71"/>
  <c r="AF9" i="71"/>
  <c r="AG9" i="71"/>
  <c r="AH9" i="71"/>
  <c r="AI9" i="71"/>
  <c r="AJ9" i="71"/>
  <c r="AK9" i="71"/>
  <c r="AL9" i="71"/>
  <c r="AM9" i="71"/>
  <c r="AN9" i="71"/>
  <c r="AO9" i="71"/>
  <c r="AP9" i="71"/>
  <c r="AQ9" i="71"/>
  <c r="AS9" i="71"/>
  <c r="AT9" i="71"/>
  <c r="AU9" i="71"/>
  <c r="AV9" i="71"/>
  <c r="AW9" i="71"/>
  <c r="AX9" i="71"/>
  <c r="AY9" i="71"/>
  <c r="Y10" i="71"/>
  <c r="AA10" i="71"/>
  <c r="AC10" i="71"/>
  <c r="AE10" i="71"/>
  <c r="AG10" i="71"/>
  <c r="AI10" i="71"/>
  <c r="AK10" i="71"/>
  <c r="AM10" i="71"/>
  <c r="AO10" i="71"/>
  <c r="AQ10" i="71"/>
  <c r="AS10" i="71"/>
  <c r="AT10" i="71"/>
  <c r="AU10" i="71"/>
  <c r="AW10" i="71"/>
  <c r="AY10" i="71"/>
  <c r="Y12" i="71"/>
  <c r="Z12" i="71"/>
  <c r="AA12" i="71"/>
  <c r="AB12" i="71"/>
  <c r="AC12" i="71"/>
  <c r="AD12" i="71"/>
  <c r="AE12" i="71"/>
  <c r="AF12" i="71"/>
  <c r="AG12" i="71"/>
  <c r="AH12" i="71"/>
  <c r="AI12" i="71"/>
  <c r="AJ12" i="71"/>
  <c r="AK12" i="71"/>
  <c r="AL12" i="71"/>
  <c r="AM12" i="71"/>
  <c r="AO12" i="71"/>
  <c r="AP12" i="71"/>
  <c r="AQ12" i="71"/>
  <c r="AR12" i="71"/>
  <c r="AS12" i="71"/>
  <c r="AT12" i="71"/>
  <c r="AU12" i="71"/>
  <c r="AV12" i="71"/>
  <c r="AW12" i="71"/>
  <c r="AX12" i="71"/>
  <c r="AY12" i="71"/>
  <c r="Y13" i="71"/>
  <c r="AA13" i="71"/>
  <c r="AC13" i="71"/>
  <c r="AE13" i="71"/>
  <c r="AG13" i="71"/>
  <c r="AI13" i="71"/>
  <c r="AK13" i="71"/>
  <c r="AM13" i="71"/>
  <c r="AO13" i="71"/>
  <c r="AQ13" i="71"/>
  <c r="AS13" i="71"/>
  <c r="AU13" i="71"/>
  <c r="AW13" i="71"/>
  <c r="AY13" i="71"/>
  <c r="Y15" i="71"/>
  <c r="Z15" i="71"/>
  <c r="AA15" i="71"/>
  <c r="AB15" i="71"/>
  <c r="AC15" i="71"/>
  <c r="AD15" i="71"/>
  <c r="AE15" i="71"/>
  <c r="AF15" i="71"/>
  <c r="AG15" i="71"/>
  <c r="AH15" i="71"/>
  <c r="AI15" i="71"/>
  <c r="AJ15" i="71"/>
  <c r="AK15" i="71"/>
  <c r="AL15" i="71"/>
  <c r="AM15" i="71"/>
  <c r="AN15" i="71"/>
  <c r="AO15" i="71"/>
  <c r="AP15" i="71"/>
  <c r="AQ15" i="71"/>
  <c r="AR15" i="71"/>
  <c r="AS15" i="71"/>
  <c r="AT15" i="71"/>
  <c r="AU15" i="71"/>
  <c r="AV15" i="71"/>
  <c r="AW15" i="71"/>
  <c r="AX15" i="71"/>
  <c r="AY15" i="71"/>
  <c r="Y16" i="71"/>
  <c r="AA16" i="71"/>
  <c r="AC16" i="71"/>
  <c r="AE16" i="71"/>
  <c r="AG16" i="71"/>
  <c r="AI16" i="71"/>
  <c r="AK16" i="71"/>
  <c r="AM16" i="71"/>
  <c r="AO16" i="71"/>
  <c r="AQ16" i="71"/>
  <c r="AS16" i="71"/>
  <c r="AU16" i="71"/>
  <c r="AW16" i="71"/>
  <c r="AY16" i="71"/>
  <c r="Y18" i="71"/>
  <c r="Z18" i="71"/>
  <c r="AA18" i="71"/>
  <c r="AB18" i="71"/>
  <c r="AC18" i="71"/>
  <c r="AD18" i="71"/>
  <c r="AE18" i="71"/>
  <c r="AF18" i="71"/>
  <c r="AG18" i="71"/>
  <c r="AH18" i="71"/>
  <c r="AI18" i="71"/>
  <c r="AJ18" i="71"/>
  <c r="AK18" i="71"/>
  <c r="AL18" i="71"/>
  <c r="AM18" i="71"/>
  <c r="AN18" i="71"/>
  <c r="AO18" i="71"/>
  <c r="AP18" i="71"/>
  <c r="AQ18" i="71"/>
  <c r="AR18" i="71"/>
  <c r="AS18" i="71"/>
  <c r="AT18" i="71"/>
  <c r="AU18" i="71"/>
  <c r="AV18" i="71"/>
  <c r="AW18" i="71"/>
  <c r="AX18" i="71"/>
  <c r="AY18" i="71"/>
  <c r="Y19" i="71"/>
  <c r="AA19" i="71"/>
  <c r="AC19" i="71"/>
  <c r="AE19" i="71"/>
  <c r="AG19" i="71"/>
  <c r="AI19" i="71"/>
  <c r="AK19" i="71"/>
  <c r="AM19" i="71"/>
  <c r="AO19" i="71"/>
  <c r="AP19" i="71"/>
  <c r="AQ19" i="71"/>
  <c r="AS19" i="71"/>
  <c r="AU19" i="71"/>
  <c r="AW19" i="71"/>
  <c r="AY19" i="71"/>
  <c r="Y21" i="71"/>
  <c r="Z21" i="71"/>
  <c r="AA21" i="71"/>
  <c r="AB21" i="71"/>
  <c r="AC21" i="71"/>
  <c r="AD21" i="71"/>
  <c r="AE21" i="71"/>
  <c r="AF21" i="71"/>
  <c r="AG21" i="71"/>
  <c r="AH21" i="71"/>
  <c r="AI21" i="71"/>
  <c r="AJ21" i="71"/>
  <c r="AK21" i="71"/>
  <c r="AL21" i="71"/>
  <c r="AM21" i="71"/>
  <c r="AN21" i="71"/>
  <c r="AO21" i="71"/>
  <c r="AP21" i="71"/>
  <c r="AQ21" i="71"/>
  <c r="AR21" i="71"/>
  <c r="AS21" i="71"/>
  <c r="AT21" i="71"/>
  <c r="AU21" i="71"/>
  <c r="AV21" i="71"/>
  <c r="AW21" i="71"/>
  <c r="AX21" i="71"/>
  <c r="AY21" i="71"/>
  <c r="Y22" i="71"/>
  <c r="AA22" i="71"/>
  <c r="AC22" i="71"/>
  <c r="AE22" i="71"/>
  <c r="AG22" i="71"/>
  <c r="AI22" i="71"/>
  <c r="AK22" i="71"/>
  <c r="AM22" i="71"/>
  <c r="AO22" i="71"/>
  <c r="AQ22" i="71"/>
  <c r="AS22" i="71"/>
  <c r="AU22" i="71"/>
  <c r="AW22" i="71"/>
  <c r="AY22" i="71"/>
  <c r="Y23" i="71"/>
  <c r="AA23" i="71"/>
  <c r="Y24" i="71"/>
  <c r="AA24" i="71"/>
  <c r="Y26" i="71"/>
  <c r="Z26" i="71"/>
  <c r="AA26" i="71"/>
  <c r="AB26" i="71"/>
  <c r="AC26" i="71"/>
  <c r="AD26" i="71"/>
  <c r="AE26" i="71"/>
  <c r="AF26" i="71"/>
  <c r="AG26" i="71"/>
  <c r="AH26" i="71"/>
  <c r="AI26" i="71"/>
  <c r="AJ26" i="71"/>
  <c r="AK26" i="71"/>
  <c r="AL26" i="71"/>
  <c r="AM26" i="71"/>
  <c r="AN26" i="71"/>
  <c r="AO26" i="71"/>
  <c r="AP26" i="71"/>
  <c r="AQ26" i="71"/>
  <c r="AR26" i="71"/>
  <c r="AS26" i="71"/>
  <c r="AT26" i="71"/>
  <c r="AU26" i="71"/>
  <c r="AV26" i="71"/>
  <c r="AW26" i="71"/>
  <c r="AX26" i="71"/>
  <c r="AY26" i="71"/>
  <c r="Y27" i="71"/>
  <c r="AA27" i="71"/>
  <c r="AC27" i="71"/>
  <c r="AD27" i="71"/>
  <c r="AE27" i="71"/>
  <c r="AF27" i="71"/>
  <c r="AH27" i="71"/>
  <c r="AJ27" i="71"/>
  <c r="AK27" i="71"/>
  <c r="AL27" i="71"/>
  <c r="AM27" i="71"/>
  <c r="AN27" i="71"/>
  <c r="AP27" i="71"/>
  <c r="AR27" i="71"/>
  <c r="AT27" i="71"/>
  <c r="AV27" i="71"/>
  <c r="AX27" i="71"/>
  <c r="Y28" i="71"/>
  <c r="AC28" i="71"/>
  <c r="AE28" i="71"/>
  <c r="AK28" i="71"/>
  <c r="AM28" i="71"/>
  <c r="Y29" i="71"/>
  <c r="B3" i="71"/>
  <c r="C3" i="71"/>
  <c r="D3" i="71"/>
  <c r="E3" i="71"/>
  <c r="F3" i="71"/>
  <c r="G3" i="71"/>
  <c r="H3" i="71"/>
  <c r="I3" i="71"/>
  <c r="J3" i="71"/>
  <c r="K3" i="71"/>
  <c r="L3" i="71"/>
  <c r="M3" i="71"/>
  <c r="N3" i="71"/>
  <c r="O3" i="71"/>
  <c r="P3" i="71"/>
  <c r="Q3" i="71"/>
  <c r="R3" i="71"/>
  <c r="S3" i="71"/>
  <c r="T3" i="71"/>
  <c r="U3" i="71"/>
  <c r="V3" i="71"/>
  <c r="W3" i="71"/>
  <c r="X3" i="71"/>
  <c r="B4" i="71"/>
  <c r="C4" i="71"/>
  <c r="D4" i="71"/>
  <c r="E4" i="71"/>
  <c r="F4" i="71"/>
  <c r="G4" i="71"/>
  <c r="H4" i="71"/>
  <c r="I4" i="71"/>
  <c r="J4" i="71"/>
  <c r="K4" i="71"/>
  <c r="L4" i="71"/>
  <c r="M4" i="71"/>
  <c r="N4" i="71"/>
  <c r="O4" i="71"/>
  <c r="P4" i="71"/>
  <c r="Q4" i="71"/>
  <c r="R4" i="71"/>
  <c r="S4" i="71"/>
  <c r="T4" i="71"/>
  <c r="U4" i="71"/>
  <c r="V4" i="71"/>
  <c r="W4" i="71"/>
  <c r="X4" i="71"/>
  <c r="B6" i="71"/>
  <c r="C6" i="71"/>
  <c r="D6" i="71"/>
  <c r="E6" i="71"/>
  <c r="F6" i="71"/>
  <c r="G6" i="71"/>
  <c r="H6" i="71"/>
  <c r="I6" i="71"/>
  <c r="J6" i="71"/>
  <c r="K6" i="71"/>
  <c r="L6" i="71"/>
  <c r="M6" i="71"/>
  <c r="N6" i="71"/>
  <c r="O6" i="71"/>
  <c r="P6" i="71"/>
  <c r="Q6" i="71"/>
  <c r="R6" i="71"/>
  <c r="S6" i="71"/>
  <c r="T6" i="71"/>
  <c r="U6" i="71"/>
  <c r="V6" i="71"/>
  <c r="W6" i="71"/>
  <c r="X6" i="71"/>
  <c r="B7" i="71"/>
  <c r="C7" i="71"/>
  <c r="D7" i="71"/>
  <c r="E7" i="71"/>
  <c r="F7" i="71"/>
  <c r="G7" i="71"/>
  <c r="H7" i="71"/>
  <c r="I7" i="71"/>
  <c r="J7" i="71"/>
  <c r="K7" i="71"/>
  <c r="L7" i="71"/>
  <c r="M7" i="71"/>
  <c r="N7" i="71"/>
  <c r="O7" i="71"/>
  <c r="P7" i="71"/>
  <c r="Q7" i="71"/>
  <c r="R7" i="71"/>
  <c r="S7" i="71"/>
  <c r="T7" i="71"/>
  <c r="U7" i="71"/>
  <c r="V7" i="71"/>
  <c r="W7" i="71"/>
  <c r="X7" i="71"/>
  <c r="B9" i="71"/>
  <c r="C9" i="71"/>
  <c r="D9" i="71"/>
  <c r="E9" i="71"/>
  <c r="F9" i="71"/>
  <c r="G9" i="71"/>
  <c r="H9" i="71"/>
  <c r="I9" i="71"/>
  <c r="J9" i="71"/>
  <c r="K9" i="71"/>
  <c r="M9" i="71"/>
  <c r="N9" i="71"/>
  <c r="O9" i="71"/>
  <c r="P9" i="71"/>
  <c r="Q9" i="71"/>
  <c r="R9" i="71"/>
  <c r="S9" i="71"/>
  <c r="U9" i="71"/>
  <c r="V9" i="71"/>
  <c r="W9" i="71"/>
  <c r="X9" i="71"/>
  <c r="B10" i="71"/>
  <c r="C10" i="71"/>
  <c r="D10" i="71"/>
  <c r="E10" i="71"/>
  <c r="F10" i="71"/>
  <c r="G10" i="71"/>
  <c r="H10" i="71"/>
  <c r="I10" i="71"/>
  <c r="K10" i="71"/>
  <c r="M10" i="71"/>
  <c r="N10" i="71"/>
  <c r="O10" i="71"/>
  <c r="Q10" i="71"/>
  <c r="R10" i="71"/>
  <c r="S10" i="71"/>
  <c r="U10" i="71"/>
  <c r="W10" i="71"/>
  <c r="B12" i="71"/>
  <c r="C12" i="71"/>
  <c r="D12" i="71"/>
  <c r="E12" i="71"/>
  <c r="F12" i="71"/>
  <c r="G12" i="71"/>
  <c r="H12" i="71"/>
  <c r="I12" i="71"/>
  <c r="J12" i="71"/>
  <c r="K12" i="71"/>
  <c r="L12" i="71"/>
  <c r="M12" i="71"/>
  <c r="N12" i="71"/>
  <c r="O12" i="71"/>
  <c r="P12" i="71"/>
  <c r="Q12" i="71"/>
  <c r="R12" i="71"/>
  <c r="S12" i="71"/>
  <c r="T12" i="71"/>
  <c r="U12" i="71"/>
  <c r="W12" i="71"/>
  <c r="X12" i="71"/>
  <c r="B13" i="71"/>
  <c r="F13" i="71"/>
  <c r="G13" i="71"/>
  <c r="H13" i="71"/>
  <c r="I13" i="71"/>
  <c r="J13" i="71"/>
  <c r="K13" i="71"/>
  <c r="L13" i="71"/>
  <c r="M13" i="71"/>
  <c r="N13" i="71"/>
  <c r="O13" i="71"/>
  <c r="P13" i="71"/>
  <c r="Q13" i="71"/>
  <c r="R13" i="71"/>
  <c r="S13" i="71"/>
  <c r="T13" i="71"/>
  <c r="U13" i="71"/>
  <c r="W13" i="71"/>
  <c r="B15" i="71"/>
  <c r="C15" i="71"/>
  <c r="D15" i="71"/>
  <c r="E15" i="71"/>
  <c r="F15" i="71"/>
  <c r="G15" i="71"/>
  <c r="H15" i="71"/>
  <c r="I15" i="71"/>
  <c r="J15" i="71"/>
  <c r="K15" i="71"/>
  <c r="L15" i="71"/>
  <c r="M15" i="71"/>
  <c r="N15" i="71"/>
  <c r="O15" i="71"/>
  <c r="P15" i="71"/>
  <c r="Q15" i="71"/>
  <c r="R15" i="71"/>
  <c r="S15" i="71"/>
  <c r="T15" i="71"/>
  <c r="U15" i="71"/>
  <c r="V15" i="71"/>
  <c r="W15" i="71"/>
  <c r="X15" i="71"/>
  <c r="B16" i="71"/>
  <c r="C16" i="71"/>
  <c r="F16" i="71"/>
  <c r="G16" i="71"/>
  <c r="H16" i="71"/>
  <c r="I16" i="71"/>
  <c r="K16" i="71"/>
  <c r="M16" i="71"/>
  <c r="O16" i="71"/>
  <c r="Q16" i="71"/>
  <c r="S16" i="71"/>
  <c r="U16" i="71"/>
  <c r="W16" i="71"/>
  <c r="B18" i="71"/>
  <c r="C18" i="71"/>
  <c r="D18" i="71"/>
  <c r="E18" i="71"/>
  <c r="F18" i="71"/>
  <c r="G18" i="71"/>
  <c r="H18" i="71"/>
  <c r="I18" i="71"/>
  <c r="J18" i="71"/>
  <c r="K18" i="71"/>
  <c r="L18" i="71"/>
  <c r="M18" i="71"/>
  <c r="N18" i="71"/>
  <c r="O18" i="71"/>
  <c r="P18" i="71"/>
  <c r="Q18" i="71"/>
  <c r="R18" i="71"/>
  <c r="S18" i="71"/>
  <c r="T18" i="71"/>
  <c r="U18" i="71"/>
  <c r="V18" i="71"/>
  <c r="W18" i="71"/>
  <c r="X18" i="71"/>
  <c r="B19" i="71"/>
  <c r="D19" i="71"/>
  <c r="G19" i="71"/>
  <c r="I19" i="71"/>
  <c r="J19" i="71"/>
  <c r="K19" i="71"/>
  <c r="M19" i="71"/>
  <c r="O19" i="71"/>
  <c r="Q19" i="71"/>
  <c r="S19" i="71"/>
  <c r="U19" i="71"/>
  <c r="W19" i="71"/>
  <c r="B21" i="71"/>
  <c r="C21" i="71"/>
  <c r="D21" i="71"/>
  <c r="E21" i="71"/>
  <c r="F21" i="71"/>
  <c r="G21" i="71"/>
  <c r="H21" i="71"/>
  <c r="I21" i="71"/>
  <c r="J21" i="71"/>
  <c r="K21" i="71"/>
  <c r="L21" i="71"/>
  <c r="M21" i="71"/>
  <c r="N21" i="71"/>
  <c r="O21" i="71"/>
  <c r="P21" i="71"/>
  <c r="Q21" i="71"/>
  <c r="R21" i="71"/>
  <c r="S21" i="71"/>
  <c r="T21" i="71"/>
  <c r="U21" i="71"/>
  <c r="V21" i="71"/>
  <c r="W21" i="71"/>
  <c r="X21" i="71"/>
  <c r="B22" i="71"/>
  <c r="D22" i="71"/>
  <c r="F22" i="71"/>
  <c r="G22" i="71"/>
  <c r="I22" i="71"/>
  <c r="M22" i="71"/>
  <c r="O22" i="71"/>
  <c r="Q22" i="71"/>
  <c r="S22" i="71"/>
  <c r="U22" i="71"/>
  <c r="W22" i="71"/>
  <c r="B23" i="71"/>
  <c r="F23" i="71"/>
  <c r="G23" i="71"/>
  <c r="W23" i="71"/>
  <c r="F24" i="71"/>
  <c r="W24" i="71"/>
  <c r="B26" i="71"/>
  <c r="C26" i="71"/>
  <c r="D26" i="71"/>
  <c r="E26" i="71"/>
  <c r="F26" i="71"/>
  <c r="G26" i="71"/>
  <c r="H26" i="71"/>
  <c r="I26" i="71"/>
  <c r="J26" i="71"/>
  <c r="K26" i="71"/>
  <c r="L26" i="71"/>
  <c r="M26" i="71"/>
  <c r="N26" i="71"/>
  <c r="O26" i="71"/>
  <c r="P26" i="71"/>
  <c r="Q26" i="71"/>
  <c r="R26" i="71"/>
  <c r="S26" i="71"/>
  <c r="T26" i="71"/>
  <c r="U26" i="71"/>
  <c r="V26" i="71"/>
  <c r="W26" i="71"/>
  <c r="X26" i="71"/>
  <c r="B27" i="71"/>
  <c r="C27" i="71"/>
  <c r="D27" i="71"/>
  <c r="E27" i="71"/>
  <c r="F27" i="71"/>
  <c r="H27" i="71"/>
  <c r="I27" i="71"/>
  <c r="J27" i="71"/>
  <c r="K27" i="71"/>
  <c r="L27" i="71"/>
  <c r="M27" i="71"/>
  <c r="N27" i="71"/>
  <c r="O27" i="71"/>
  <c r="P27" i="71"/>
  <c r="Q27" i="71"/>
  <c r="R27" i="71"/>
  <c r="S27" i="71"/>
  <c r="T27" i="71"/>
  <c r="U27" i="71"/>
  <c r="V27" i="71"/>
  <c r="W27" i="71"/>
  <c r="B28" i="71"/>
  <c r="C28" i="71"/>
  <c r="D28" i="71"/>
  <c r="E28" i="71"/>
  <c r="I28" i="71"/>
  <c r="K28" i="71"/>
  <c r="M28" i="71"/>
  <c r="O28" i="71"/>
  <c r="Q28" i="71"/>
  <c r="S28" i="71"/>
  <c r="U28" i="71"/>
  <c r="W28" i="71"/>
  <c r="B29" i="71"/>
  <c r="D29" i="71"/>
  <c r="W29" i="71"/>
  <c r="B3" i="98"/>
  <c r="C3" i="98"/>
  <c r="D3" i="98"/>
  <c r="E3" i="98"/>
  <c r="F3" i="98"/>
  <c r="G3" i="98"/>
  <c r="H3" i="98"/>
  <c r="I3" i="98"/>
  <c r="J3" i="98"/>
  <c r="K3" i="98"/>
  <c r="L3" i="98"/>
  <c r="M3" i="98"/>
  <c r="N3" i="98"/>
  <c r="O3" i="98"/>
  <c r="P3" i="98"/>
  <c r="Q3" i="98"/>
  <c r="R3" i="98"/>
  <c r="S3" i="98"/>
  <c r="T3" i="98"/>
  <c r="U3" i="98"/>
  <c r="V3" i="98"/>
  <c r="W3" i="98"/>
  <c r="X3" i="98"/>
  <c r="Y3" i="98"/>
  <c r="Z3" i="98"/>
  <c r="AA3" i="98"/>
  <c r="AB3" i="98"/>
  <c r="AC3" i="98"/>
  <c r="AD3" i="98"/>
  <c r="AE3" i="98"/>
  <c r="AF3" i="98"/>
  <c r="AG3" i="98"/>
  <c r="AH3" i="98"/>
  <c r="AI3" i="98"/>
  <c r="AJ3" i="98"/>
  <c r="AK3" i="98"/>
  <c r="AL3" i="98"/>
  <c r="AM3" i="98"/>
  <c r="AN3" i="98"/>
  <c r="AO3" i="98"/>
  <c r="AP3" i="98"/>
  <c r="AQ3" i="98"/>
  <c r="AR3" i="98"/>
  <c r="AS3" i="98"/>
  <c r="AT3" i="98"/>
  <c r="AU3" i="98"/>
  <c r="AV3" i="98"/>
  <c r="AW3" i="98"/>
  <c r="AX3" i="98"/>
  <c r="AY3" i="98"/>
  <c r="B4" i="98"/>
  <c r="C4" i="98"/>
  <c r="D4" i="98"/>
  <c r="E4" i="98"/>
  <c r="F4" i="98"/>
  <c r="G4" i="98"/>
  <c r="H4" i="98"/>
  <c r="I4" i="98"/>
  <c r="J4" i="98"/>
  <c r="K4" i="98"/>
  <c r="L4" i="98"/>
  <c r="M4" i="98"/>
  <c r="N4" i="98"/>
  <c r="O4" i="98"/>
  <c r="P4" i="98"/>
  <c r="Q4" i="98"/>
  <c r="R4" i="98"/>
  <c r="S4" i="98"/>
  <c r="T4" i="98"/>
  <c r="U4" i="98"/>
  <c r="V4" i="98"/>
  <c r="W4" i="98"/>
  <c r="X4" i="98"/>
  <c r="Y4" i="98"/>
  <c r="Z4" i="98"/>
  <c r="AA4" i="98"/>
  <c r="AB4" i="98"/>
  <c r="AC4" i="98"/>
  <c r="AD4" i="98"/>
  <c r="AE4" i="98"/>
  <c r="AF4" i="98"/>
  <c r="AG4" i="98"/>
  <c r="AH4" i="98"/>
  <c r="AI4" i="98"/>
  <c r="AJ4" i="98"/>
  <c r="AK4" i="98"/>
  <c r="AL4" i="98"/>
  <c r="AM4" i="98"/>
  <c r="AN4" i="98"/>
  <c r="AO4" i="98"/>
  <c r="AP4" i="98"/>
  <c r="AQ4" i="98"/>
  <c r="AR4" i="98"/>
  <c r="AS4" i="98"/>
  <c r="AT4" i="98"/>
  <c r="AU4" i="98"/>
  <c r="AV4" i="98"/>
  <c r="AW4" i="98"/>
  <c r="AX4" i="98"/>
  <c r="AY4" i="98"/>
  <c r="B6" i="98"/>
  <c r="C6" i="98"/>
  <c r="D6" i="98"/>
  <c r="E6" i="98"/>
  <c r="F6" i="98"/>
  <c r="G6" i="98"/>
  <c r="H6" i="98"/>
  <c r="I6" i="98"/>
  <c r="J6" i="98"/>
  <c r="K6" i="98"/>
  <c r="L6" i="98"/>
  <c r="M6" i="98"/>
  <c r="N6" i="98"/>
  <c r="O6" i="98"/>
  <c r="P6" i="98"/>
  <c r="Q6" i="98"/>
  <c r="R6" i="98"/>
  <c r="S6" i="98"/>
  <c r="T6" i="98"/>
  <c r="U6" i="98"/>
  <c r="V6" i="98"/>
  <c r="W6" i="98"/>
  <c r="X6" i="98"/>
  <c r="Y6" i="98"/>
  <c r="Z6" i="98"/>
  <c r="AA6" i="98"/>
  <c r="AB6" i="98"/>
  <c r="AC6" i="98"/>
  <c r="AD6" i="98"/>
  <c r="AE6" i="98"/>
  <c r="AF6" i="98"/>
  <c r="AG6" i="98"/>
  <c r="AH6" i="98"/>
  <c r="AI6" i="98"/>
  <c r="AJ6" i="98"/>
  <c r="AK6" i="98"/>
  <c r="AL6" i="98"/>
  <c r="AM6" i="98"/>
  <c r="AN6" i="98"/>
  <c r="AO6" i="98"/>
  <c r="AP6" i="98"/>
  <c r="AQ6" i="98"/>
  <c r="AR6" i="98"/>
  <c r="AS6" i="98"/>
  <c r="AT6" i="98"/>
  <c r="AU6" i="98"/>
  <c r="AV6" i="98"/>
  <c r="AW6" i="98"/>
  <c r="AX6" i="98"/>
  <c r="AY6" i="98"/>
  <c r="B7" i="98"/>
  <c r="C7" i="98"/>
  <c r="D7" i="98"/>
  <c r="E7" i="98"/>
  <c r="F7" i="98"/>
  <c r="G7" i="98"/>
  <c r="H7" i="98"/>
  <c r="I7" i="98"/>
  <c r="J7" i="98"/>
  <c r="K7" i="98"/>
  <c r="L7" i="98"/>
  <c r="M7" i="98"/>
  <c r="N7" i="98"/>
  <c r="O7" i="98"/>
  <c r="P7" i="98"/>
  <c r="Q7" i="98"/>
  <c r="R7" i="98"/>
  <c r="S7" i="98"/>
  <c r="T7" i="98"/>
  <c r="U7" i="98"/>
  <c r="V7" i="98"/>
  <c r="W7" i="98"/>
  <c r="X7" i="98"/>
  <c r="Y7" i="98"/>
  <c r="Z7" i="98"/>
  <c r="AA7" i="98"/>
  <c r="AB7" i="98"/>
  <c r="AC7" i="98"/>
  <c r="AD7" i="98"/>
  <c r="AE7" i="98"/>
  <c r="AF7" i="98"/>
  <c r="AG7" i="98"/>
  <c r="AH7" i="98"/>
  <c r="AI7" i="98"/>
  <c r="AJ7" i="98"/>
  <c r="AK7" i="98"/>
  <c r="AL7" i="98"/>
  <c r="AM7" i="98"/>
  <c r="AN7" i="98"/>
  <c r="AO7" i="98"/>
  <c r="AP7" i="98"/>
  <c r="AQ7" i="98"/>
  <c r="AR7" i="98"/>
  <c r="AS7" i="98"/>
  <c r="AT7" i="98"/>
  <c r="AU7" i="98"/>
  <c r="AV7" i="98"/>
  <c r="AW7" i="98"/>
  <c r="AX7" i="98"/>
  <c r="AY7" i="98"/>
  <c r="B9" i="98"/>
  <c r="C9" i="98"/>
  <c r="D9" i="98"/>
  <c r="E9" i="98"/>
  <c r="F9" i="98"/>
  <c r="G9" i="98"/>
  <c r="H9" i="98"/>
  <c r="I9" i="98"/>
  <c r="J9" i="98"/>
  <c r="K9" i="98"/>
  <c r="M9" i="98"/>
  <c r="N9" i="98"/>
  <c r="O9" i="98"/>
  <c r="P9" i="98"/>
  <c r="Q9" i="98"/>
  <c r="R9" i="98"/>
  <c r="S9" i="98"/>
  <c r="U9" i="98"/>
  <c r="V9" i="98"/>
  <c r="W9" i="98"/>
  <c r="X9" i="98"/>
  <c r="Y9" i="98"/>
  <c r="Z9" i="98"/>
  <c r="AA9" i="98"/>
  <c r="AC9" i="98"/>
  <c r="AD9" i="98"/>
  <c r="AE9" i="98"/>
  <c r="AF9" i="98"/>
  <c r="AG9" i="98"/>
  <c r="AH9" i="98"/>
  <c r="AI9" i="98"/>
  <c r="AJ9" i="98"/>
  <c r="AK9" i="98"/>
  <c r="AL9" i="98"/>
  <c r="AM9" i="98"/>
  <c r="AN9" i="98"/>
  <c r="AO9" i="98"/>
  <c r="AP9" i="98"/>
  <c r="AQ9" i="98"/>
  <c r="AS9" i="98"/>
  <c r="AT9" i="98"/>
  <c r="AU9" i="98"/>
  <c r="AV9" i="98"/>
  <c r="AW9" i="98"/>
  <c r="AX9" i="98"/>
  <c r="AY9" i="98"/>
  <c r="B10" i="98"/>
  <c r="C10" i="98"/>
  <c r="D10" i="98"/>
  <c r="E10" i="98"/>
  <c r="F10" i="98"/>
  <c r="G10" i="98"/>
  <c r="H10" i="98"/>
  <c r="I10" i="98"/>
  <c r="K10" i="98"/>
  <c r="M10" i="98"/>
  <c r="N10" i="98"/>
  <c r="O10" i="98"/>
  <c r="Q10" i="98"/>
  <c r="R10" i="98"/>
  <c r="S10" i="98"/>
  <c r="U10" i="98"/>
  <c r="W10" i="98"/>
  <c r="Y10" i="98"/>
  <c r="AA10" i="98"/>
  <c r="AC10" i="98"/>
  <c r="AE10" i="98"/>
  <c r="AG10" i="98"/>
  <c r="AI10" i="98"/>
  <c r="AK10" i="98"/>
  <c r="AM10" i="98"/>
  <c r="AO10" i="98"/>
  <c r="AQ10" i="98"/>
  <c r="AS10" i="98"/>
  <c r="AT10" i="98"/>
  <c r="AU10" i="98"/>
  <c r="AW10" i="98"/>
  <c r="AY10" i="98"/>
  <c r="B12" i="98"/>
  <c r="C12" i="98"/>
  <c r="D12" i="98"/>
  <c r="E12" i="98"/>
  <c r="F12" i="98"/>
  <c r="G12" i="98"/>
  <c r="H12" i="98"/>
  <c r="I12" i="98"/>
  <c r="J12" i="98"/>
  <c r="K12" i="98"/>
  <c r="L12" i="98"/>
  <c r="M12" i="98"/>
  <c r="N12" i="98"/>
  <c r="O12" i="98"/>
  <c r="P12" i="98"/>
  <c r="Q12" i="98"/>
  <c r="R12" i="98"/>
  <c r="S12" i="98"/>
  <c r="T12" i="98"/>
  <c r="U12" i="98"/>
  <c r="W12" i="98"/>
  <c r="X12" i="98"/>
  <c r="Y12" i="98"/>
  <c r="Z12" i="98"/>
  <c r="AA12" i="98"/>
  <c r="AB12" i="98"/>
  <c r="AC12" i="98"/>
  <c r="AD12" i="98"/>
  <c r="AE12" i="98"/>
  <c r="AF12" i="98"/>
  <c r="AG12" i="98"/>
  <c r="AH12" i="98"/>
  <c r="AI12" i="98"/>
  <c r="AJ12" i="98"/>
  <c r="AK12" i="98"/>
  <c r="AL12" i="98"/>
  <c r="AM12" i="98"/>
  <c r="AO12" i="98"/>
  <c r="AP12" i="98"/>
  <c r="AQ12" i="98"/>
  <c r="AR12" i="98"/>
  <c r="AS12" i="98"/>
  <c r="AT12" i="98"/>
  <c r="AU12" i="98"/>
  <c r="AV12" i="98"/>
  <c r="AW12" i="98"/>
  <c r="AX12" i="98"/>
  <c r="AY12" i="98"/>
  <c r="B13" i="98"/>
  <c r="F13" i="98"/>
  <c r="G13" i="98"/>
  <c r="H13" i="98"/>
  <c r="I13" i="98"/>
  <c r="J13" i="98"/>
  <c r="K13" i="98"/>
  <c r="L13" i="98"/>
  <c r="M13" i="98"/>
  <c r="N13" i="98"/>
  <c r="O13" i="98"/>
  <c r="P13" i="98"/>
  <c r="Q13" i="98"/>
  <c r="R13" i="98"/>
  <c r="S13" i="98"/>
  <c r="T13" i="98"/>
  <c r="U13" i="98"/>
  <c r="W13" i="98"/>
  <c r="Y13" i="98"/>
  <c r="AA13" i="98"/>
  <c r="AC13" i="98"/>
  <c r="AE13" i="98"/>
  <c r="AG13" i="98"/>
  <c r="AI13" i="98"/>
  <c r="AK13" i="98"/>
  <c r="AM13" i="98"/>
  <c r="AO13" i="98"/>
  <c r="AQ13" i="98"/>
  <c r="AS13" i="98"/>
  <c r="AU13" i="98"/>
  <c r="AW13" i="98"/>
  <c r="AY13" i="98"/>
  <c r="B15" i="98"/>
  <c r="C15" i="98"/>
  <c r="D15" i="98"/>
  <c r="E15" i="98"/>
  <c r="F15" i="98"/>
  <c r="G15" i="98"/>
  <c r="H15" i="98"/>
  <c r="I15" i="98"/>
  <c r="J15" i="98"/>
  <c r="K15" i="98"/>
  <c r="L15" i="98"/>
  <c r="M15" i="98"/>
  <c r="N15" i="98"/>
  <c r="O15" i="98"/>
  <c r="P15" i="98"/>
  <c r="Q15" i="98"/>
  <c r="R15" i="98"/>
  <c r="S15" i="98"/>
  <c r="T15" i="98"/>
  <c r="U15" i="98"/>
  <c r="V15" i="98"/>
  <c r="W15" i="98"/>
  <c r="X15" i="98"/>
  <c r="Y15" i="98"/>
  <c r="Z15" i="98"/>
  <c r="AA15" i="98"/>
  <c r="AB15" i="98"/>
  <c r="AC15" i="98"/>
  <c r="AD15" i="98"/>
  <c r="AE15" i="98"/>
  <c r="AF15" i="98"/>
  <c r="AG15" i="98"/>
  <c r="AH15" i="98"/>
  <c r="AI15" i="98"/>
  <c r="AJ15" i="98"/>
  <c r="AK15" i="98"/>
  <c r="AL15" i="98"/>
  <c r="AM15" i="98"/>
  <c r="AN15" i="98"/>
  <c r="AO15" i="98"/>
  <c r="AP15" i="98"/>
  <c r="AQ15" i="98"/>
  <c r="AR15" i="98"/>
  <c r="AS15" i="98"/>
  <c r="AT15" i="98"/>
  <c r="AU15" i="98"/>
  <c r="AV15" i="98"/>
  <c r="AW15" i="98"/>
  <c r="AX15" i="98"/>
  <c r="AY15" i="98"/>
  <c r="B16" i="98"/>
  <c r="C16" i="98"/>
  <c r="F16" i="98"/>
  <c r="G16" i="98"/>
  <c r="H16" i="98"/>
  <c r="I16" i="98"/>
  <c r="K16" i="98"/>
  <c r="M16" i="98"/>
  <c r="O16" i="98"/>
  <c r="Q16" i="98"/>
  <c r="S16" i="98"/>
  <c r="U16" i="98"/>
  <c r="W16" i="98"/>
  <c r="Y16" i="98"/>
  <c r="AA16" i="98"/>
  <c r="AC16" i="98"/>
  <c r="AE16" i="98"/>
  <c r="AG16" i="98"/>
  <c r="AI16" i="98"/>
  <c r="AK16" i="98"/>
  <c r="AM16" i="98"/>
  <c r="AO16" i="98"/>
  <c r="AQ16" i="98"/>
  <c r="AS16" i="98"/>
  <c r="AU16" i="98"/>
  <c r="AW16" i="98"/>
  <c r="AY16" i="98"/>
  <c r="B18" i="98"/>
  <c r="C18" i="98"/>
  <c r="D18" i="98"/>
  <c r="E18" i="98"/>
  <c r="F18" i="98"/>
  <c r="G18" i="98"/>
  <c r="H18" i="98"/>
  <c r="I18" i="98"/>
  <c r="J18" i="98"/>
  <c r="K18" i="98"/>
  <c r="L18" i="98"/>
  <c r="M18" i="98"/>
  <c r="N18" i="98"/>
  <c r="O18" i="98"/>
  <c r="P18" i="98"/>
  <c r="Q18" i="98"/>
  <c r="R18" i="98"/>
  <c r="S18" i="98"/>
  <c r="T18" i="98"/>
  <c r="U18" i="98"/>
  <c r="V18" i="98"/>
  <c r="W18" i="98"/>
  <c r="X18" i="98"/>
  <c r="Y18" i="98"/>
  <c r="Z18" i="98"/>
  <c r="AA18" i="98"/>
  <c r="AB18" i="98"/>
  <c r="AC18" i="98"/>
  <c r="AD18" i="98"/>
  <c r="AE18" i="98"/>
  <c r="AF18" i="98"/>
  <c r="AG18" i="98"/>
  <c r="AH18" i="98"/>
  <c r="AI18" i="98"/>
  <c r="AJ18" i="98"/>
  <c r="AK18" i="98"/>
  <c r="AL18" i="98"/>
  <c r="AM18" i="98"/>
  <c r="AN18" i="98"/>
  <c r="AO18" i="98"/>
  <c r="AP18" i="98"/>
  <c r="AQ18" i="98"/>
  <c r="AR18" i="98"/>
  <c r="AS18" i="98"/>
  <c r="AT18" i="98"/>
  <c r="AU18" i="98"/>
  <c r="AV18" i="98"/>
  <c r="AW18" i="98"/>
  <c r="AX18" i="98"/>
  <c r="AY18" i="98"/>
  <c r="B19" i="98"/>
  <c r="D19" i="98"/>
  <c r="G19" i="98"/>
  <c r="I19" i="98"/>
  <c r="J19" i="98"/>
  <c r="K19" i="98"/>
  <c r="M19" i="98"/>
  <c r="O19" i="98"/>
  <c r="Q19" i="98"/>
  <c r="S19" i="98"/>
  <c r="U19" i="98"/>
  <c r="W19" i="98"/>
  <c r="Y19" i="98"/>
  <c r="AA19" i="98"/>
  <c r="AC19" i="98"/>
  <c r="AE19" i="98"/>
  <c r="AG19" i="98"/>
  <c r="AI19" i="98"/>
  <c r="AK19" i="98"/>
  <c r="AM19" i="98"/>
  <c r="AO19" i="98"/>
  <c r="AP19" i="98"/>
  <c r="AQ19" i="98"/>
  <c r="AS19" i="98"/>
  <c r="AU19" i="98"/>
  <c r="AW19" i="98"/>
  <c r="AY19" i="98"/>
  <c r="B21" i="98"/>
  <c r="C21" i="98"/>
  <c r="D21" i="98"/>
  <c r="E21" i="98"/>
  <c r="F21" i="98"/>
  <c r="G21" i="98"/>
  <c r="H21" i="98"/>
  <c r="I21" i="98"/>
  <c r="J21" i="98"/>
  <c r="K21" i="98"/>
  <c r="L21" i="98"/>
  <c r="M21" i="98"/>
  <c r="N21" i="98"/>
  <c r="O21" i="98"/>
  <c r="P21" i="98"/>
  <c r="Q21" i="98"/>
  <c r="R21" i="98"/>
  <c r="S21" i="98"/>
  <c r="T21" i="98"/>
  <c r="U21" i="98"/>
  <c r="V21" i="98"/>
  <c r="W21" i="98"/>
  <c r="X21" i="98"/>
  <c r="Y21" i="98"/>
  <c r="Z21" i="98"/>
  <c r="AA21" i="98"/>
  <c r="AB21" i="98"/>
  <c r="AC21" i="98"/>
  <c r="AD21" i="98"/>
  <c r="AE21" i="98"/>
  <c r="AF21" i="98"/>
  <c r="AG21" i="98"/>
  <c r="AH21" i="98"/>
  <c r="AI21" i="98"/>
  <c r="AJ21" i="98"/>
  <c r="AK21" i="98"/>
  <c r="AL21" i="98"/>
  <c r="AM21" i="98"/>
  <c r="AN21" i="98"/>
  <c r="AO21" i="98"/>
  <c r="AP21" i="98"/>
  <c r="AQ21" i="98"/>
  <c r="AR21" i="98"/>
  <c r="AS21" i="98"/>
  <c r="AT21" i="98"/>
  <c r="AU21" i="98"/>
  <c r="AV21" i="98"/>
  <c r="AW21" i="98"/>
  <c r="AX21" i="98"/>
  <c r="AY21" i="98"/>
  <c r="B22" i="98"/>
  <c r="D22" i="98"/>
  <c r="F22" i="98"/>
  <c r="G22" i="98"/>
  <c r="I22" i="98"/>
  <c r="K22" i="98"/>
  <c r="M22" i="98"/>
  <c r="O22" i="98"/>
  <c r="Q22" i="98"/>
  <c r="S22" i="98"/>
  <c r="U22" i="98"/>
  <c r="W22" i="98"/>
  <c r="Y22" i="98"/>
  <c r="AA22" i="98"/>
  <c r="AC22" i="98"/>
  <c r="AE22" i="98"/>
  <c r="AG22" i="98"/>
  <c r="AI22" i="98"/>
  <c r="AK22" i="98"/>
  <c r="AM22" i="98"/>
  <c r="AO22" i="98"/>
  <c r="AQ22" i="98"/>
  <c r="AS22" i="98"/>
  <c r="AU22" i="98"/>
  <c r="AW22" i="98"/>
  <c r="AY22" i="98"/>
  <c r="B23" i="98"/>
  <c r="F23" i="98"/>
  <c r="G23" i="98"/>
  <c r="W23" i="98"/>
  <c r="Y23" i="98"/>
  <c r="AA23" i="98"/>
  <c r="F24" i="98"/>
  <c r="W24" i="98"/>
  <c r="Y24" i="98"/>
  <c r="AA24" i="98"/>
  <c r="B26" i="98"/>
  <c r="C26" i="98"/>
  <c r="D26" i="98"/>
  <c r="E26" i="98"/>
  <c r="F26" i="98"/>
  <c r="G26" i="98"/>
  <c r="H26" i="98"/>
  <c r="I26" i="98"/>
  <c r="J26" i="98"/>
  <c r="K26" i="98"/>
  <c r="L26" i="98"/>
  <c r="M26" i="98"/>
  <c r="N26" i="98"/>
  <c r="O26" i="98"/>
  <c r="P26" i="98"/>
  <c r="Q26" i="98"/>
  <c r="R26" i="98"/>
  <c r="S26" i="98"/>
  <c r="T26" i="98"/>
  <c r="U26" i="98"/>
  <c r="V26" i="98"/>
  <c r="W26" i="98"/>
  <c r="X26" i="98"/>
  <c r="Y26" i="98"/>
  <c r="Z26" i="98"/>
  <c r="AA26" i="98"/>
  <c r="AB26" i="98"/>
  <c r="AC26" i="98"/>
  <c r="AD26" i="98"/>
  <c r="AE26" i="98"/>
  <c r="AF26" i="98"/>
  <c r="AG26" i="98"/>
  <c r="AH26" i="98"/>
  <c r="AI26" i="98"/>
  <c r="AJ26" i="98"/>
  <c r="AK26" i="98"/>
  <c r="AL26" i="98"/>
  <c r="AM26" i="98"/>
  <c r="AN26" i="98"/>
  <c r="AO26" i="98"/>
  <c r="AP26" i="98"/>
  <c r="AQ26" i="98"/>
  <c r="AR26" i="98"/>
  <c r="AS26" i="98"/>
  <c r="AT26" i="98"/>
  <c r="AU26" i="98"/>
  <c r="AV26" i="98"/>
  <c r="AW26" i="98"/>
  <c r="AX26" i="98"/>
  <c r="AY26" i="98"/>
  <c r="B27" i="98"/>
  <c r="C27" i="98"/>
  <c r="D27" i="98"/>
  <c r="E27" i="98"/>
  <c r="F27" i="98"/>
  <c r="H27" i="98"/>
  <c r="I27" i="98"/>
  <c r="J27" i="98"/>
  <c r="K27" i="98"/>
  <c r="L27" i="98"/>
  <c r="M27" i="98"/>
  <c r="N27" i="98"/>
  <c r="O27" i="98"/>
  <c r="P27" i="98"/>
  <c r="Q27" i="98"/>
  <c r="R27" i="98"/>
  <c r="S27" i="98"/>
  <c r="T27" i="98"/>
  <c r="U27" i="98"/>
  <c r="V27" i="98"/>
  <c r="W27" i="98"/>
  <c r="Y27" i="98"/>
  <c r="AA27" i="98"/>
  <c r="AC27" i="98"/>
  <c r="AD27" i="98"/>
  <c r="AE27" i="98"/>
  <c r="AF27" i="98"/>
  <c r="AH27" i="98"/>
  <c r="AJ27" i="98"/>
  <c r="AK27" i="98"/>
  <c r="AL27" i="98"/>
  <c r="AM27" i="98"/>
  <c r="AN27" i="98"/>
  <c r="AP27" i="98"/>
  <c r="AR27" i="98"/>
  <c r="AT27" i="98"/>
  <c r="AV27" i="98"/>
  <c r="AX27" i="98"/>
  <c r="B28" i="98"/>
  <c r="C28" i="98"/>
  <c r="D28" i="98"/>
  <c r="E28" i="98"/>
  <c r="I28" i="98"/>
  <c r="K28" i="98"/>
  <c r="M28" i="98"/>
  <c r="O28" i="98"/>
  <c r="Q28" i="98"/>
  <c r="S28" i="98"/>
  <c r="U28" i="98"/>
  <c r="W28" i="98"/>
  <c r="Y28" i="98"/>
  <c r="AA28" i="98"/>
  <c r="AC28" i="98"/>
  <c r="AE28" i="98"/>
  <c r="AK28" i="98"/>
  <c r="AM28" i="98"/>
  <c r="B29" i="98"/>
  <c r="D29" i="98"/>
  <c r="W29" i="98"/>
  <c r="Y29" i="98"/>
  <c r="B3" i="80"/>
  <c r="C3" i="80"/>
  <c r="D3" i="80"/>
  <c r="E3" i="80"/>
  <c r="F3" i="80"/>
  <c r="G3" i="80"/>
  <c r="H3" i="80"/>
  <c r="I3" i="80"/>
  <c r="J3" i="80"/>
  <c r="K3" i="80"/>
  <c r="L3" i="80"/>
  <c r="M3" i="80"/>
  <c r="N3" i="80"/>
  <c r="O3" i="80"/>
  <c r="P3" i="80"/>
  <c r="Q3" i="80"/>
  <c r="R3" i="80"/>
  <c r="S3" i="80"/>
  <c r="T3" i="80"/>
  <c r="U3" i="80"/>
  <c r="V3" i="80"/>
  <c r="W3" i="80"/>
  <c r="X3" i="80"/>
  <c r="Y3" i="80"/>
  <c r="Z3" i="80"/>
  <c r="AA3" i="80"/>
  <c r="AB3" i="80"/>
  <c r="AC3" i="80"/>
  <c r="AD3" i="80"/>
  <c r="AE3" i="80"/>
  <c r="AF3" i="80"/>
  <c r="AG3" i="80"/>
  <c r="AH3" i="80"/>
  <c r="AI3" i="80"/>
  <c r="AJ3" i="80"/>
  <c r="AK3" i="80"/>
  <c r="AL3" i="80"/>
  <c r="AM3" i="80"/>
  <c r="AN3" i="80"/>
  <c r="AO3" i="80"/>
  <c r="AP3" i="80"/>
  <c r="AQ3" i="80"/>
  <c r="AR3" i="80"/>
  <c r="AS3" i="80"/>
  <c r="AT3" i="80"/>
  <c r="AU3" i="80"/>
  <c r="AV3" i="80"/>
  <c r="AW3" i="80"/>
  <c r="AX3" i="80"/>
  <c r="AY3" i="80"/>
  <c r="B4" i="80"/>
  <c r="C4" i="80"/>
  <c r="D4" i="80"/>
  <c r="E4" i="80"/>
  <c r="F4" i="80"/>
  <c r="G4" i="80"/>
  <c r="H4" i="80"/>
  <c r="I4" i="80"/>
  <c r="J4" i="80"/>
  <c r="K4" i="80"/>
  <c r="L4" i="80"/>
  <c r="M4" i="80"/>
  <c r="N4" i="80"/>
  <c r="O4" i="80"/>
  <c r="P4" i="80"/>
  <c r="Q4" i="80"/>
  <c r="R4" i="80"/>
  <c r="S4" i="80"/>
  <c r="T4" i="80"/>
  <c r="U4" i="80"/>
  <c r="V4" i="80"/>
  <c r="W4" i="80"/>
  <c r="X4" i="80"/>
  <c r="Y4" i="80"/>
  <c r="Z4" i="80"/>
  <c r="AA4" i="80"/>
  <c r="AB4" i="80"/>
  <c r="AC4" i="80"/>
  <c r="AD4" i="80"/>
  <c r="AE4" i="80"/>
  <c r="AF4" i="80"/>
  <c r="AG4" i="80"/>
  <c r="AH4" i="80"/>
  <c r="AI4" i="80"/>
  <c r="AJ4" i="80"/>
  <c r="AK4" i="80"/>
  <c r="AL4" i="80"/>
  <c r="AM4" i="80"/>
  <c r="AN4" i="80"/>
  <c r="AO4" i="80"/>
  <c r="AP4" i="80"/>
  <c r="AQ4" i="80"/>
  <c r="AR4" i="80"/>
  <c r="AS4" i="80"/>
  <c r="AT4" i="80"/>
  <c r="AU4" i="80"/>
  <c r="AV4" i="80"/>
  <c r="AW4" i="80"/>
  <c r="AX4" i="80"/>
  <c r="AY4" i="80"/>
  <c r="B6" i="80"/>
  <c r="C6" i="80"/>
  <c r="D6" i="80"/>
  <c r="E6" i="80"/>
  <c r="F6" i="80"/>
  <c r="G6" i="80"/>
  <c r="H6" i="80"/>
  <c r="I6" i="80"/>
  <c r="J6" i="80"/>
  <c r="K6" i="80"/>
  <c r="L6" i="80"/>
  <c r="M6" i="80"/>
  <c r="N6" i="80"/>
  <c r="O6" i="80"/>
  <c r="P6" i="80"/>
  <c r="Q6" i="80"/>
  <c r="R6" i="80"/>
  <c r="S6" i="80"/>
  <c r="T6" i="80"/>
  <c r="U6" i="80"/>
  <c r="V6" i="80"/>
  <c r="W6" i="80"/>
  <c r="X6" i="80"/>
  <c r="Y6" i="80"/>
  <c r="Z6" i="80"/>
  <c r="AA6" i="80"/>
  <c r="AB6" i="80"/>
  <c r="AC6" i="80"/>
  <c r="AD6" i="80"/>
  <c r="AE6" i="80"/>
  <c r="AF6" i="80"/>
  <c r="AG6" i="80"/>
  <c r="AH6" i="80"/>
  <c r="AI6" i="80"/>
  <c r="AJ6" i="80"/>
  <c r="AK6" i="80"/>
  <c r="AL6" i="80"/>
  <c r="AM6" i="80"/>
  <c r="AN6" i="80"/>
  <c r="AO6" i="80"/>
  <c r="AP6" i="80"/>
  <c r="AQ6" i="80"/>
  <c r="AR6" i="80"/>
  <c r="AS6" i="80"/>
  <c r="AT6" i="80"/>
  <c r="AU6" i="80"/>
  <c r="AV6" i="80"/>
  <c r="AW6" i="80"/>
  <c r="AX6" i="80"/>
  <c r="AY6" i="80"/>
  <c r="B7" i="80"/>
  <c r="C7" i="80"/>
  <c r="D7" i="80"/>
  <c r="E7" i="80"/>
  <c r="F7" i="80"/>
  <c r="G7" i="80"/>
  <c r="H7" i="80"/>
  <c r="I7" i="80"/>
  <c r="J7" i="80"/>
  <c r="K7" i="80"/>
  <c r="L7" i="80"/>
  <c r="M7" i="80"/>
  <c r="N7" i="80"/>
  <c r="O7" i="80"/>
  <c r="P7" i="80"/>
  <c r="Q7" i="80"/>
  <c r="R7" i="80"/>
  <c r="S7" i="80"/>
  <c r="T7" i="80"/>
  <c r="U7" i="80"/>
  <c r="V7" i="80"/>
  <c r="W7" i="80"/>
  <c r="X7" i="80"/>
  <c r="Y7" i="80"/>
  <c r="Z7" i="80"/>
  <c r="AA7" i="80"/>
  <c r="AB7" i="80"/>
  <c r="AC7" i="80"/>
  <c r="AD7" i="80"/>
  <c r="AE7" i="80"/>
  <c r="AF7" i="80"/>
  <c r="AG7" i="80"/>
  <c r="AH7" i="80"/>
  <c r="AI7" i="80"/>
  <c r="AJ7" i="80"/>
  <c r="AK7" i="80"/>
  <c r="AL7" i="80"/>
  <c r="AM7" i="80"/>
  <c r="AN7" i="80"/>
  <c r="AO7" i="80"/>
  <c r="AP7" i="80"/>
  <c r="AQ7" i="80"/>
  <c r="AR7" i="80"/>
  <c r="AS7" i="80"/>
  <c r="AT7" i="80"/>
  <c r="AU7" i="80"/>
  <c r="AV7" i="80"/>
  <c r="AW7" i="80"/>
  <c r="AX7" i="80"/>
  <c r="AY7" i="80"/>
  <c r="B9" i="80"/>
  <c r="C9" i="80"/>
  <c r="D9" i="80"/>
  <c r="E9" i="80"/>
  <c r="F9" i="80"/>
  <c r="G9" i="80"/>
  <c r="H9" i="80"/>
  <c r="I9" i="80"/>
  <c r="J9" i="80"/>
  <c r="K9" i="80"/>
  <c r="M9" i="80"/>
  <c r="N9" i="80"/>
  <c r="O9" i="80"/>
  <c r="P9" i="80"/>
  <c r="Q9" i="80"/>
  <c r="R9" i="80"/>
  <c r="S9" i="80"/>
  <c r="U9" i="80"/>
  <c r="V9" i="80"/>
  <c r="W9" i="80"/>
  <c r="X9" i="80"/>
  <c r="Y9" i="80"/>
  <c r="Z9" i="80"/>
  <c r="AA9" i="80"/>
  <c r="AC9" i="80"/>
  <c r="AD9" i="80"/>
  <c r="AE9" i="80"/>
  <c r="AF9" i="80"/>
  <c r="AG9" i="80"/>
  <c r="AH9" i="80"/>
  <c r="AI9" i="80"/>
  <c r="AJ9" i="80"/>
  <c r="AK9" i="80"/>
  <c r="AL9" i="80"/>
  <c r="AM9" i="80"/>
  <c r="AN9" i="80"/>
  <c r="AO9" i="80"/>
  <c r="AP9" i="80"/>
  <c r="AQ9" i="80"/>
  <c r="AS9" i="80"/>
  <c r="AT9" i="80"/>
  <c r="AU9" i="80"/>
  <c r="AV9" i="80"/>
  <c r="AW9" i="80"/>
  <c r="AX9" i="80"/>
  <c r="AY9" i="80"/>
  <c r="B10" i="80"/>
  <c r="C10" i="80"/>
  <c r="D10" i="80"/>
  <c r="E10" i="80"/>
  <c r="F10" i="80"/>
  <c r="G10" i="80"/>
  <c r="H10" i="80"/>
  <c r="I10" i="80"/>
  <c r="K10" i="80"/>
  <c r="M10" i="80"/>
  <c r="N10" i="80"/>
  <c r="O10" i="80"/>
  <c r="Q10" i="80"/>
  <c r="R10" i="80"/>
  <c r="S10" i="80"/>
  <c r="U10" i="80"/>
  <c r="W10" i="80"/>
  <c r="Y10" i="80"/>
  <c r="AA10" i="80"/>
  <c r="AC10" i="80"/>
  <c r="AE10" i="80"/>
  <c r="AG10" i="80"/>
  <c r="AI10" i="80"/>
  <c r="AK10" i="80"/>
  <c r="AM10" i="80"/>
  <c r="AO10" i="80"/>
  <c r="AQ10" i="80"/>
  <c r="AS10" i="80"/>
  <c r="AT10" i="80"/>
  <c r="AU10" i="80"/>
  <c r="AW10" i="80"/>
  <c r="AY10" i="80"/>
  <c r="B12" i="80"/>
  <c r="C12" i="80"/>
  <c r="D12" i="80"/>
  <c r="E12" i="80"/>
  <c r="F12" i="80"/>
  <c r="G12" i="80"/>
  <c r="H12" i="80"/>
  <c r="I12" i="80"/>
  <c r="J12" i="80"/>
  <c r="K12" i="80"/>
  <c r="L12" i="80"/>
  <c r="M12" i="80"/>
  <c r="N12" i="80"/>
  <c r="O12" i="80"/>
  <c r="P12" i="80"/>
  <c r="Q12" i="80"/>
  <c r="R12" i="80"/>
  <c r="S12" i="80"/>
  <c r="T12" i="80"/>
  <c r="U12" i="80"/>
  <c r="W12" i="80"/>
  <c r="X12" i="80"/>
  <c r="Y12" i="80"/>
  <c r="Z12" i="80"/>
  <c r="AA12" i="80"/>
  <c r="AB12" i="80"/>
  <c r="AC12" i="80"/>
  <c r="AD12" i="80"/>
  <c r="AE12" i="80"/>
  <c r="AF12" i="80"/>
  <c r="AG12" i="80"/>
  <c r="AH12" i="80"/>
  <c r="AI12" i="80"/>
  <c r="AJ12" i="80"/>
  <c r="AK12" i="80"/>
  <c r="AL12" i="80"/>
  <c r="AM12" i="80"/>
  <c r="AO12" i="80"/>
  <c r="AP12" i="80"/>
  <c r="AQ12" i="80"/>
  <c r="AR12" i="80"/>
  <c r="AS12" i="80"/>
  <c r="AT12" i="80"/>
  <c r="AU12" i="80"/>
  <c r="AV12" i="80"/>
  <c r="AW12" i="80"/>
  <c r="AX12" i="80"/>
  <c r="AY12" i="80"/>
  <c r="B13" i="80"/>
  <c r="F13" i="80"/>
  <c r="G13" i="80"/>
  <c r="H13" i="80"/>
  <c r="I13" i="80"/>
  <c r="J13" i="80"/>
  <c r="K13" i="80"/>
  <c r="L13" i="80"/>
  <c r="M13" i="80"/>
  <c r="N13" i="80"/>
  <c r="O13" i="80"/>
  <c r="P13" i="80"/>
  <c r="Q13" i="80"/>
  <c r="R13" i="80"/>
  <c r="S13" i="80"/>
  <c r="T13" i="80"/>
  <c r="U13" i="80"/>
  <c r="W13" i="80"/>
  <c r="Y13" i="80"/>
  <c r="AA13" i="80"/>
  <c r="AC13" i="80"/>
  <c r="AE13" i="80"/>
  <c r="AG13" i="80"/>
  <c r="AI13" i="80"/>
  <c r="AK13" i="80"/>
  <c r="AM13" i="80"/>
  <c r="AO13" i="80"/>
  <c r="AQ13" i="80"/>
  <c r="AS13" i="80"/>
  <c r="AU13" i="80"/>
  <c r="AW13" i="80"/>
  <c r="AY13" i="80"/>
  <c r="B15" i="80"/>
  <c r="C15" i="80"/>
  <c r="D15" i="80"/>
  <c r="E15" i="80"/>
  <c r="F15" i="80"/>
  <c r="G15" i="80"/>
  <c r="H15" i="80"/>
  <c r="I15" i="80"/>
  <c r="J15" i="80"/>
  <c r="K15" i="80"/>
  <c r="L15" i="80"/>
  <c r="M15" i="80"/>
  <c r="N15" i="80"/>
  <c r="O15" i="80"/>
  <c r="P15" i="80"/>
  <c r="Q15" i="80"/>
  <c r="R15" i="80"/>
  <c r="S15" i="80"/>
  <c r="T15" i="80"/>
  <c r="U15" i="80"/>
  <c r="V15" i="80"/>
  <c r="W15" i="80"/>
  <c r="X15" i="80"/>
  <c r="Y15" i="80"/>
  <c r="Z15" i="80"/>
  <c r="AA15" i="80"/>
  <c r="AB15" i="80"/>
  <c r="AC15" i="80"/>
  <c r="AD15" i="80"/>
  <c r="AE15" i="80"/>
  <c r="AF15" i="80"/>
  <c r="AG15" i="80"/>
  <c r="AH15" i="80"/>
  <c r="AI15" i="80"/>
  <c r="AJ15" i="80"/>
  <c r="AK15" i="80"/>
  <c r="AL15" i="80"/>
  <c r="AM15" i="80"/>
  <c r="AN15" i="80"/>
  <c r="AO15" i="80"/>
  <c r="AP15" i="80"/>
  <c r="AQ15" i="80"/>
  <c r="AR15" i="80"/>
  <c r="AS15" i="80"/>
  <c r="AT15" i="80"/>
  <c r="AU15" i="80"/>
  <c r="AV15" i="80"/>
  <c r="AW15" i="80"/>
  <c r="AX15" i="80"/>
  <c r="AY15" i="80"/>
  <c r="B16" i="80"/>
  <c r="C16" i="80"/>
  <c r="F16" i="80"/>
  <c r="G16" i="80"/>
  <c r="H16" i="80"/>
  <c r="I16" i="80"/>
  <c r="K16" i="80"/>
  <c r="M16" i="80"/>
  <c r="O16" i="80"/>
  <c r="Q16" i="80"/>
  <c r="S16" i="80"/>
  <c r="U16" i="80"/>
  <c r="W16" i="80"/>
  <c r="Y16" i="80"/>
  <c r="AA16" i="80"/>
  <c r="AC16" i="80"/>
  <c r="AE16" i="80"/>
  <c r="AG16" i="80"/>
  <c r="AI16" i="80"/>
  <c r="AK16" i="80"/>
  <c r="AM16" i="80"/>
  <c r="AO16" i="80"/>
  <c r="AQ16" i="80"/>
  <c r="AS16" i="80"/>
  <c r="AU16" i="80"/>
  <c r="AW16" i="80"/>
  <c r="AY16" i="80"/>
  <c r="B18" i="80"/>
  <c r="C18" i="80"/>
  <c r="D18" i="80"/>
  <c r="E18" i="80"/>
  <c r="F18" i="80"/>
  <c r="G18" i="80"/>
  <c r="H18" i="80"/>
  <c r="I18" i="80"/>
  <c r="J18" i="80"/>
  <c r="K18" i="80"/>
  <c r="L18" i="80"/>
  <c r="M18" i="80"/>
  <c r="N18" i="80"/>
  <c r="O18" i="80"/>
  <c r="P18" i="80"/>
  <c r="Q18" i="80"/>
  <c r="R18" i="80"/>
  <c r="S18" i="80"/>
  <c r="T18" i="80"/>
  <c r="U18" i="80"/>
  <c r="V18" i="80"/>
  <c r="W18" i="80"/>
  <c r="X18" i="80"/>
  <c r="Y18" i="80"/>
  <c r="Z18" i="80"/>
  <c r="AA18" i="80"/>
  <c r="AB18" i="80"/>
  <c r="AC18" i="80"/>
  <c r="AD18" i="80"/>
  <c r="AE18" i="80"/>
  <c r="AF18" i="80"/>
  <c r="AG18" i="80"/>
  <c r="AH18" i="80"/>
  <c r="AI18" i="80"/>
  <c r="AJ18" i="80"/>
  <c r="AK18" i="80"/>
  <c r="AL18" i="80"/>
  <c r="AM18" i="80"/>
  <c r="AN18" i="80"/>
  <c r="AO18" i="80"/>
  <c r="AP18" i="80"/>
  <c r="AQ18" i="80"/>
  <c r="AR18" i="80"/>
  <c r="AS18" i="80"/>
  <c r="AT18" i="80"/>
  <c r="AU18" i="80"/>
  <c r="AV18" i="80"/>
  <c r="AW18" i="80"/>
  <c r="AX18" i="80"/>
  <c r="AY18" i="80"/>
  <c r="B19" i="80"/>
  <c r="D19" i="80"/>
  <c r="G19" i="80"/>
  <c r="I19" i="80"/>
  <c r="J19" i="80"/>
  <c r="K19" i="80"/>
  <c r="M19" i="80"/>
  <c r="O19" i="80"/>
  <c r="Q19" i="80"/>
  <c r="S19" i="80"/>
  <c r="U19" i="80"/>
  <c r="W19" i="80"/>
  <c r="Y19" i="80"/>
  <c r="AA19" i="80"/>
  <c r="AC19" i="80"/>
  <c r="AE19" i="80"/>
  <c r="AG19" i="80"/>
  <c r="AI19" i="80"/>
  <c r="AK19" i="80"/>
  <c r="AM19" i="80"/>
  <c r="AO19" i="80"/>
  <c r="AP19" i="80"/>
  <c r="AQ19" i="80"/>
  <c r="AS19" i="80"/>
  <c r="AU19" i="80"/>
  <c r="AW19" i="80"/>
  <c r="AY19" i="80"/>
  <c r="B21" i="80"/>
  <c r="C21" i="80"/>
  <c r="D21" i="80"/>
  <c r="E21" i="80"/>
  <c r="F21" i="80"/>
  <c r="G21" i="80"/>
  <c r="H21" i="80"/>
  <c r="I21" i="80"/>
  <c r="J21" i="80"/>
  <c r="K21" i="80"/>
  <c r="L21" i="80"/>
  <c r="M21" i="80"/>
  <c r="N21" i="80"/>
  <c r="O21" i="80"/>
  <c r="P21" i="80"/>
  <c r="Q21" i="80"/>
  <c r="R21" i="80"/>
  <c r="S21" i="80"/>
  <c r="T21" i="80"/>
  <c r="U21" i="80"/>
  <c r="V21" i="80"/>
  <c r="W21" i="80"/>
  <c r="X21" i="80"/>
  <c r="Y21" i="80"/>
  <c r="Z21" i="80"/>
  <c r="AA21" i="80"/>
  <c r="AB21" i="80"/>
  <c r="AC21" i="80"/>
  <c r="AD21" i="80"/>
  <c r="AE21" i="80"/>
  <c r="AF21" i="80"/>
  <c r="AG21" i="80"/>
  <c r="AH21" i="80"/>
  <c r="AI21" i="80"/>
  <c r="AJ21" i="80"/>
  <c r="AK21" i="80"/>
  <c r="AL21" i="80"/>
  <c r="AM21" i="80"/>
  <c r="AN21" i="80"/>
  <c r="AO21" i="80"/>
  <c r="AP21" i="80"/>
  <c r="AQ21" i="80"/>
  <c r="AR21" i="80"/>
  <c r="AS21" i="80"/>
  <c r="AT21" i="80"/>
  <c r="AU21" i="80"/>
  <c r="AV21" i="80"/>
  <c r="AW21" i="80"/>
  <c r="AX21" i="80"/>
  <c r="AY21" i="80"/>
  <c r="B22" i="80"/>
  <c r="D22" i="80"/>
  <c r="F22" i="80"/>
  <c r="G22" i="80"/>
  <c r="I22" i="80"/>
  <c r="K22" i="80"/>
  <c r="M22" i="80"/>
  <c r="O22" i="80"/>
  <c r="Q22" i="80"/>
  <c r="S22" i="80"/>
  <c r="U22" i="80"/>
  <c r="W22" i="80"/>
  <c r="Y22" i="80"/>
  <c r="AA22" i="80"/>
  <c r="AC22" i="80"/>
  <c r="AE22" i="80"/>
  <c r="AG22" i="80"/>
  <c r="AI22" i="80"/>
  <c r="AK22" i="80"/>
  <c r="AM22" i="80"/>
  <c r="AO22" i="80"/>
  <c r="AQ22" i="80"/>
  <c r="AS22" i="80"/>
  <c r="AU22" i="80"/>
  <c r="AW22" i="80"/>
  <c r="AY22" i="80"/>
  <c r="B23" i="80"/>
  <c r="F23" i="80"/>
  <c r="G23" i="80"/>
  <c r="W23" i="80"/>
  <c r="Y23" i="80"/>
  <c r="AA23" i="80"/>
  <c r="F24" i="80"/>
  <c r="W24" i="80"/>
  <c r="Y24" i="80"/>
  <c r="AA24" i="80"/>
  <c r="B26" i="80"/>
  <c r="C26" i="80"/>
  <c r="D26" i="80"/>
  <c r="E26" i="80"/>
  <c r="F26" i="80"/>
  <c r="G26" i="80"/>
  <c r="H26" i="80"/>
  <c r="I26" i="80"/>
  <c r="J26" i="80"/>
  <c r="K26" i="80"/>
  <c r="L26" i="80"/>
  <c r="M26" i="80"/>
  <c r="N26" i="80"/>
  <c r="O26" i="80"/>
  <c r="P26" i="80"/>
  <c r="Q26" i="80"/>
  <c r="R26" i="80"/>
  <c r="S26" i="80"/>
  <c r="T26" i="80"/>
  <c r="U26" i="80"/>
  <c r="V26" i="80"/>
  <c r="W26" i="80"/>
  <c r="X26" i="80"/>
  <c r="Y26" i="80"/>
  <c r="Z26" i="80"/>
  <c r="AA26" i="80"/>
  <c r="AB26" i="80"/>
  <c r="AC26" i="80"/>
  <c r="AD26" i="80"/>
  <c r="AE26" i="80"/>
  <c r="AF26" i="80"/>
  <c r="AG26" i="80"/>
  <c r="AH26" i="80"/>
  <c r="AI26" i="80"/>
  <c r="AJ26" i="80"/>
  <c r="AK26" i="80"/>
  <c r="AL26" i="80"/>
  <c r="AM26" i="80"/>
  <c r="AN26" i="80"/>
  <c r="AO26" i="80"/>
  <c r="AP26" i="80"/>
  <c r="AQ26" i="80"/>
  <c r="AR26" i="80"/>
  <c r="AS26" i="80"/>
  <c r="AT26" i="80"/>
  <c r="AU26" i="80"/>
  <c r="AV26" i="80"/>
  <c r="AW26" i="80"/>
  <c r="AX26" i="80"/>
  <c r="AY26" i="80"/>
  <c r="B27" i="80"/>
  <c r="C27" i="80"/>
  <c r="D27" i="80"/>
  <c r="E27" i="80"/>
  <c r="F27" i="80"/>
  <c r="H27" i="80"/>
  <c r="I27" i="80"/>
  <c r="J27" i="80"/>
  <c r="K27" i="80"/>
  <c r="L27" i="80"/>
  <c r="M27" i="80"/>
  <c r="N27" i="80"/>
  <c r="O27" i="80"/>
  <c r="P27" i="80"/>
  <c r="Q27" i="80"/>
  <c r="R27" i="80"/>
  <c r="S27" i="80"/>
  <c r="T27" i="80"/>
  <c r="U27" i="80"/>
  <c r="V27" i="80"/>
  <c r="W27" i="80"/>
  <c r="Y27" i="80"/>
  <c r="AA27" i="80"/>
  <c r="AC27" i="80"/>
  <c r="AD27" i="80"/>
  <c r="AE27" i="80"/>
  <c r="AF27" i="80"/>
  <c r="AH27" i="80"/>
  <c r="AJ27" i="80"/>
  <c r="AK27" i="80"/>
  <c r="AL27" i="80"/>
  <c r="AM27" i="80"/>
  <c r="AN27" i="80"/>
  <c r="AP27" i="80"/>
  <c r="AR27" i="80"/>
  <c r="AT27" i="80"/>
  <c r="AV27" i="80"/>
  <c r="AX27" i="80"/>
  <c r="B28" i="80"/>
  <c r="C28" i="80"/>
  <c r="D28" i="80"/>
  <c r="E28" i="80"/>
  <c r="I28" i="80"/>
  <c r="K28" i="80"/>
  <c r="M28" i="80"/>
  <c r="O28" i="80"/>
  <c r="Q28" i="80"/>
  <c r="S28" i="80"/>
  <c r="U28" i="80"/>
  <c r="W28" i="80"/>
  <c r="Y28" i="80"/>
  <c r="AA28" i="80"/>
  <c r="AC28" i="80"/>
  <c r="AE28" i="80"/>
  <c r="AK28" i="80"/>
  <c r="AM28" i="80"/>
  <c r="B29" i="80"/>
  <c r="D29" i="80"/>
  <c r="W29" i="80"/>
  <c r="Y29" i="80"/>
  <c r="B3" i="69"/>
  <c r="B4" i="69"/>
  <c r="B6" i="69"/>
  <c r="B7" i="69"/>
  <c r="B9" i="69"/>
  <c r="B10" i="69"/>
  <c r="B12" i="69"/>
  <c r="B13" i="69"/>
  <c r="B15" i="69"/>
  <c r="B16" i="69"/>
  <c r="B18" i="69"/>
  <c r="B19" i="69"/>
  <c r="B21" i="69"/>
  <c r="B22" i="69"/>
  <c r="B23" i="69"/>
  <c r="B26" i="69"/>
  <c r="B27" i="69"/>
  <c r="B28" i="69"/>
  <c r="B29" i="69"/>
  <c r="C2" i="96"/>
  <c r="D2" i="96"/>
  <c r="E2" i="96"/>
  <c r="F2" i="96"/>
  <c r="C3" i="96"/>
  <c r="D3" i="96"/>
  <c r="E3" i="96"/>
  <c r="F3" i="96"/>
  <c r="C5" i="96"/>
  <c r="D5" i="96"/>
  <c r="E5" i="96"/>
  <c r="F5" i="96"/>
  <c r="C6" i="96"/>
  <c r="D6" i="96"/>
  <c r="E6" i="96"/>
  <c r="F6" i="96"/>
  <c r="C8" i="96"/>
  <c r="D8" i="96"/>
  <c r="E8" i="96"/>
  <c r="F8" i="96"/>
  <c r="C9" i="96"/>
  <c r="E9" i="96"/>
  <c r="C11" i="96"/>
  <c r="D11" i="96"/>
  <c r="E11" i="96"/>
  <c r="F11" i="96"/>
  <c r="C12" i="96"/>
  <c r="E12" i="96"/>
  <c r="C14" i="96"/>
  <c r="D14" i="96"/>
  <c r="E14" i="96"/>
  <c r="F14" i="96"/>
  <c r="C15" i="96"/>
  <c r="E15" i="96"/>
  <c r="C17" i="96"/>
  <c r="D17" i="96"/>
  <c r="E17" i="96"/>
  <c r="F17" i="96"/>
  <c r="C18" i="96"/>
  <c r="E18" i="96"/>
  <c r="C20" i="96"/>
  <c r="D20" i="96"/>
  <c r="E20" i="96"/>
  <c r="F20" i="96"/>
  <c r="C21" i="96"/>
  <c r="E21" i="96"/>
  <c r="C22" i="96"/>
  <c r="E22" i="96"/>
  <c r="C23" i="96"/>
  <c r="E23" i="96"/>
  <c r="C25" i="96"/>
  <c r="D25" i="96"/>
  <c r="E25" i="96"/>
  <c r="F25" i="96"/>
  <c r="C26" i="96"/>
  <c r="E26" i="96"/>
  <c r="C27" i="96"/>
  <c r="E27" i="96"/>
  <c r="C28" i="96"/>
  <c r="E28" i="96"/>
  <c r="AC7" i="90"/>
  <c r="AD7" i="90"/>
  <c r="AE7" i="90"/>
  <c r="AF7" i="90"/>
  <c r="AG7" i="90"/>
  <c r="C7" i="90"/>
  <c r="D7" i="90"/>
  <c r="E7" i="90"/>
  <c r="F7" i="90"/>
  <c r="G7" i="90"/>
  <c r="H7" i="90"/>
  <c r="I7" i="90"/>
  <c r="J7" i="90"/>
  <c r="K7" i="90"/>
  <c r="L7" i="90"/>
  <c r="M7" i="90"/>
  <c r="N7" i="90"/>
  <c r="O7" i="90"/>
  <c r="P7" i="90"/>
  <c r="Q7" i="90"/>
  <c r="R7" i="90"/>
  <c r="S7" i="90"/>
  <c r="T7" i="90"/>
  <c r="U7" i="90"/>
  <c r="V7" i="90"/>
  <c r="W7" i="90"/>
  <c r="X7" i="90"/>
  <c r="Y7" i="90"/>
  <c r="Z7" i="90"/>
  <c r="AA7" i="90"/>
  <c r="AB7" i="90"/>
  <c r="C7" i="89"/>
  <c r="D7" i="89"/>
  <c r="E7" i="89"/>
  <c r="F7" i="89"/>
  <c r="G7" i="89"/>
  <c r="H7" i="89"/>
  <c r="I7" i="89"/>
  <c r="J7" i="89"/>
  <c r="K7" i="89"/>
  <c r="L7" i="89"/>
  <c r="M7" i="89"/>
  <c r="N7" i="89"/>
  <c r="O7" i="89"/>
  <c r="P7" i="89"/>
  <c r="Q7" i="89"/>
  <c r="R7" i="89"/>
  <c r="S7" i="89"/>
  <c r="T7" i="89"/>
  <c r="U7" i="89"/>
  <c r="V7" i="89"/>
  <c r="W7" i="89"/>
  <c r="X7" i="89"/>
  <c r="Y7" i="89"/>
  <c r="Z7" i="89"/>
  <c r="AA7" i="89"/>
  <c r="AB7" i="89"/>
  <c r="AC7" i="89"/>
  <c r="AD7" i="89"/>
  <c r="AE7" i="89"/>
  <c r="AF7" i="89"/>
  <c r="AG7" i="89"/>
  <c r="AF7" i="112"/>
  <c r="AG7" i="112"/>
  <c r="AE7" i="112"/>
  <c r="C7" i="112"/>
  <c r="D7" i="112"/>
  <c r="E7" i="112"/>
  <c r="F7" i="112"/>
  <c r="G7" i="112"/>
  <c r="H7" i="112"/>
  <c r="I7" i="112"/>
  <c r="J7" i="112"/>
  <c r="K7" i="112"/>
  <c r="L7" i="112"/>
  <c r="M7" i="112"/>
  <c r="N7" i="112"/>
  <c r="O7" i="112"/>
  <c r="P7" i="112"/>
  <c r="Q7" i="112"/>
  <c r="R7" i="112"/>
  <c r="S7" i="112"/>
  <c r="T7" i="112"/>
  <c r="U7" i="112"/>
  <c r="V7" i="112"/>
  <c r="W7" i="112"/>
  <c r="X7" i="112"/>
  <c r="Y7" i="112"/>
  <c r="Z7" i="112"/>
  <c r="AA7" i="112"/>
  <c r="AB7" i="112"/>
  <c r="AC7" i="112"/>
  <c r="AD7" i="112"/>
  <c r="AG7" i="113"/>
  <c r="C7" i="113"/>
  <c r="D7" i="113"/>
  <c r="E7" i="113"/>
  <c r="F7" i="113"/>
  <c r="G7" i="113"/>
  <c r="H7" i="113"/>
  <c r="I7" i="113"/>
  <c r="J7" i="113"/>
  <c r="K7" i="113"/>
  <c r="L7" i="113"/>
  <c r="M7" i="113"/>
  <c r="N7" i="113"/>
  <c r="O7" i="113"/>
  <c r="P7" i="113"/>
  <c r="Q7" i="113"/>
  <c r="R7" i="113"/>
  <c r="S7" i="113"/>
  <c r="T7" i="113"/>
  <c r="U7" i="113"/>
  <c r="V7" i="113"/>
  <c r="W7" i="113"/>
  <c r="X7" i="113"/>
  <c r="Y7" i="113"/>
  <c r="Z7" i="113"/>
  <c r="AA7" i="113"/>
  <c r="AB7" i="113"/>
  <c r="AC7" i="113"/>
  <c r="AD7" i="113"/>
  <c r="AE7" i="113"/>
  <c r="AF7" i="113"/>
  <c r="AF7" i="88"/>
  <c r="AG7" i="88"/>
  <c r="P5" i="88"/>
  <c r="C7" i="88"/>
  <c r="D7" i="88"/>
  <c r="E7" i="88"/>
  <c r="F7" i="88"/>
  <c r="G7" i="88"/>
  <c r="H7" i="88"/>
  <c r="I7" i="88"/>
  <c r="J7" i="88"/>
  <c r="K7" i="88"/>
  <c r="L7" i="88"/>
  <c r="M7" i="88"/>
  <c r="N7" i="88"/>
  <c r="O7" i="88"/>
  <c r="P7" i="88"/>
  <c r="Q7" i="88"/>
  <c r="R7" i="88"/>
  <c r="S7" i="88"/>
  <c r="T7" i="88"/>
  <c r="U7" i="88"/>
  <c r="V7" i="88"/>
  <c r="W7" i="88"/>
  <c r="X7" i="88"/>
  <c r="Y7" i="88"/>
  <c r="Z7" i="88"/>
  <c r="AA7" i="88"/>
  <c r="AB7" i="88"/>
  <c r="AC7" i="88"/>
  <c r="AD7" i="88"/>
  <c r="AE7" i="88"/>
  <c r="C4" i="112"/>
  <c r="E4" i="88"/>
  <c r="F4" i="90"/>
  <c r="G4" i="113"/>
  <c r="I4" i="88"/>
  <c r="J4" i="90"/>
  <c r="M4" i="88"/>
  <c r="N4" i="112"/>
  <c r="R4" i="89"/>
  <c r="U4" i="88"/>
  <c r="V4" i="90"/>
  <c r="X4" i="88"/>
  <c r="Y4" i="88"/>
  <c r="Z4" i="90"/>
  <c r="AB4" i="89"/>
  <c r="AC4" i="88"/>
  <c r="AD4" i="113"/>
  <c r="AF4" i="88"/>
  <c r="AG4" i="88"/>
  <c r="C5" i="112"/>
  <c r="E5" i="113"/>
  <c r="F5" i="88"/>
  <c r="G5" i="112"/>
  <c r="K5" i="88"/>
  <c r="M5" i="113"/>
  <c r="N5" i="88"/>
  <c r="O5" i="112"/>
  <c r="R5" i="88"/>
  <c r="S5" i="112"/>
  <c r="T5" i="113"/>
  <c r="V5" i="88"/>
  <c r="W5" i="112"/>
  <c r="Z5" i="113"/>
  <c r="AA5" i="88"/>
  <c r="AD5" i="113"/>
  <c r="AE5" i="88"/>
  <c r="R5" i="112"/>
  <c r="W5" i="88"/>
  <c r="G5" i="88"/>
  <c r="F4" i="113"/>
  <c r="AD4" i="112"/>
  <c r="O5" i="88"/>
  <c r="C4" i="88"/>
  <c r="N5" i="113"/>
  <c r="V4" i="113"/>
  <c r="Z4" i="112"/>
  <c r="F4" i="112"/>
  <c r="AA5" i="89"/>
  <c r="J4" i="112"/>
  <c r="AD5" i="88"/>
  <c r="S5" i="88"/>
  <c r="C5" i="88"/>
  <c r="R4" i="113"/>
  <c r="V4" i="112"/>
  <c r="S5" i="89"/>
  <c r="R4" i="90"/>
  <c r="N4" i="113"/>
  <c r="V4" i="89"/>
  <c r="AA10" i="90"/>
  <c r="AA10" i="89"/>
  <c r="AA10" i="112"/>
  <c r="AA10" i="113"/>
  <c r="AA10" i="88"/>
  <c r="AG8" i="90"/>
  <c r="AG8" i="112"/>
  <c r="AG8" i="89"/>
  <c r="AG8" i="88"/>
  <c r="AG8" i="113"/>
  <c r="AF13" i="112"/>
  <c r="AF13" i="113"/>
  <c r="AF13" i="88"/>
  <c r="AF13" i="90"/>
  <c r="AF13" i="89"/>
  <c r="AC11" i="90"/>
  <c r="AC11" i="112"/>
  <c r="AC11" i="89"/>
  <c r="AC11" i="88"/>
  <c r="AC11" i="113"/>
  <c r="AD10" i="90"/>
  <c r="AD10" i="112"/>
  <c r="AD10" i="113"/>
  <c r="AD10" i="88"/>
  <c r="AD10" i="89"/>
  <c r="Z10" i="90"/>
  <c r="AG14" i="90"/>
  <c r="AG14" i="88"/>
  <c r="AG14" i="89"/>
  <c r="AG14" i="112"/>
  <c r="AG14" i="113"/>
  <c r="Y13" i="90"/>
  <c r="Y13" i="112"/>
  <c r="Y13" i="89"/>
  <c r="Y13" i="88"/>
  <c r="Y13" i="113"/>
  <c r="AE13" i="90"/>
  <c r="AE13" i="89"/>
  <c r="AE13" i="112"/>
  <c r="AE13" i="88"/>
  <c r="AE13" i="113"/>
  <c r="AA13" i="89"/>
  <c r="AA13" i="90"/>
  <c r="AA13" i="112"/>
  <c r="AA13" i="113"/>
  <c r="AA13" i="88"/>
  <c r="AB11" i="90"/>
  <c r="AB11" i="89"/>
  <c r="AB11" i="112"/>
  <c r="AB11" i="113"/>
  <c r="AB11" i="88"/>
  <c r="AC10" i="90"/>
  <c r="AC10" i="89"/>
  <c r="AC10" i="112"/>
  <c r="AC10" i="113"/>
  <c r="AC10" i="88"/>
  <c r="AF8" i="90"/>
  <c r="AF8" i="89"/>
  <c r="AF8" i="112"/>
  <c r="AF8" i="113"/>
  <c r="AF8" i="88"/>
  <c r="AB8" i="89"/>
  <c r="AB8" i="90"/>
  <c r="AB8" i="113"/>
  <c r="AB8" i="112"/>
  <c r="AB8" i="88"/>
  <c r="AG13" i="90"/>
  <c r="AG13" i="113"/>
  <c r="AG13" i="89"/>
  <c r="AG13" i="112"/>
  <c r="AG13" i="88"/>
  <c r="Y8" i="112"/>
  <c r="Y8" i="90"/>
  <c r="Y8" i="89"/>
  <c r="Y8" i="88"/>
  <c r="Y8" i="113"/>
  <c r="AE10" i="90"/>
  <c r="AE10" i="89"/>
  <c r="AE10" i="112"/>
  <c r="AE10" i="113"/>
  <c r="AE10" i="88"/>
  <c r="Z8" i="90"/>
  <c r="Z8" i="89"/>
  <c r="Z8" i="112"/>
  <c r="Z8" i="113"/>
  <c r="Z8" i="88"/>
  <c r="AC13" i="90"/>
  <c r="AC13" i="112"/>
  <c r="AC13" i="89"/>
  <c r="AC13" i="113"/>
  <c r="AC13" i="88"/>
  <c r="AD8" i="90"/>
  <c r="AD8" i="89"/>
  <c r="AD8" i="112"/>
  <c r="AD8" i="88"/>
  <c r="AD8" i="113"/>
  <c r="AB13" i="90"/>
  <c r="AB13" i="89"/>
  <c r="AB13" i="88"/>
  <c r="AB13" i="113"/>
  <c r="AB13" i="112"/>
  <c r="AC8" i="90"/>
  <c r="AC8" i="112"/>
  <c r="AC8" i="89"/>
  <c r="AC8" i="113"/>
  <c r="AC8" i="88"/>
  <c r="Y10" i="90"/>
  <c r="Y10" i="89"/>
  <c r="Y10" i="112"/>
  <c r="Y10" i="113"/>
  <c r="Y10" i="88"/>
  <c r="AD13" i="90"/>
  <c r="AD13" i="89"/>
  <c r="AD13" i="113"/>
  <c r="AD13" i="88"/>
  <c r="AD13" i="112"/>
  <c r="Z13" i="90"/>
  <c r="Z13" i="113"/>
  <c r="Z13" i="89"/>
  <c r="Z13" i="112"/>
  <c r="Z13" i="88"/>
  <c r="AF10" i="90"/>
  <c r="AF10" i="89"/>
  <c r="AF10" i="112"/>
  <c r="AF10" i="88"/>
  <c r="AF10" i="113"/>
  <c r="AB10" i="90"/>
  <c r="AB10" i="112"/>
  <c r="AB10" i="89"/>
  <c r="AB10" i="113"/>
  <c r="AB10" i="88"/>
  <c r="AE8" i="90"/>
  <c r="AE8" i="89"/>
  <c r="AE8" i="88"/>
  <c r="AE8" i="113"/>
  <c r="AE8" i="112"/>
  <c r="AA8" i="90"/>
  <c r="AA8" i="89"/>
  <c r="AA8" i="88"/>
  <c r="AA8" i="112"/>
  <c r="AA8" i="113"/>
  <c r="AG10" i="90"/>
  <c r="AG10" i="89"/>
  <c r="AG10" i="113"/>
  <c r="AG10" i="88"/>
  <c r="AG10" i="112"/>
  <c r="AG5" i="89"/>
  <c r="AG5" i="90"/>
  <c r="AG5" i="112"/>
  <c r="AG5" i="88"/>
  <c r="AG5" i="113"/>
  <c r="AC5" i="90"/>
  <c r="AC5" i="112"/>
  <c r="AC5" i="89"/>
  <c r="AC5" i="88"/>
  <c r="AC5" i="113"/>
  <c r="Y5" i="90"/>
  <c r="Y5" i="89"/>
  <c r="Y5" i="112"/>
  <c r="Y5" i="88"/>
  <c r="Y5" i="113"/>
  <c r="U5" i="90"/>
  <c r="U5" i="112"/>
  <c r="U5" i="89"/>
  <c r="U5" i="88"/>
  <c r="U5" i="113"/>
  <c r="Q5" i="90"/>
  <c r="Q5" i="112"/>
  <c r="Q5" i="89"/>
  <c r="Q5" i="113"/>
  <c r="Q5" i="88"/>
  <c r="M5" i="112"/>
  <c r="M5" i="89"/>
  <c r="M5" i="88"/>
  <c r="M5" i="90"/>
  <c r="I5" i="90"/>
  <c r="I5" i="89"/>
  <c r="I5" i="112"/>
  <c r="I5" i="88"/>
  <c r="I5" i="113"/>
  <c r="E5" i="90"/>
  <c r="E5" i="112"/>
  <c r="E5" i="88"/>
  <c r="E5" i="89"/>
  <c r="AF4" i="112"/>
  <c r="AF4" i="90"/>
  <c r="AF4" i="89"/>
  <c r="AF4" i="113"/>
  <c r="AB4" i="90"/>
  <c r="AB4" i="112"/>
  <c r="AB4" i="88"/>
  <c r="X4" i="90"/>
  <c r="X4" i="89"/>
  <c r="X4" i="113"/>
  <c r="X4" i="112"/>
  <c r="T4" i="90"/>
  <c r="T4" i="112"/>
  <c r="T4" i="89"/>
  <c r="T4" i="113"/>
  <c r="T4" i="88"/>
  <c r="P4" i="90"/>
  <c r="P4" i="89"/>
  <c r="P4" i="112"/>
  <c r="P4" i="113"/>
  <c r="P4" i="88"/>
  <c r="L4" i="90"/>
  <c r="L4" i="89"/>
  <c r="L4" i="112"/>
  <c r="L4" i="113"/>
  <c r="L4" i="88"/>
  <c r="H4" i="90"/>
  <c r="H4" i="89"/>
  <c r="H4" i="113"/>
  <c r="H4" i="112"/>
  <c r="D4" i="90"/>
  <c r="D4" i="112"/>
  <c r="D4" i="89"/>
  <c r="D4" i="113"/>
  <c r="D4" i="88"/>
  <c r="H4" i="88"/>
  <c r="AB4" i="113"/>
  <c r="AF5" i="90"/>
  <c r="AF5" i="112"/>
  <c r="AF5" i="89"/>
  <c r="AF5" i="88"/>
  <c r="AF5" i="113"/>
  <c r="AB5" i="90"/>
  <c r="AB5" i="89"/>
  <c r="AB5" i="113"/>
  <c r="AB5" i="112"/>
  <c r="AB5" i="88"/>
  <c r="X5" i="112"/>
  <c r="X5" i="90"/>
  <c r="X5" i="89"/>
  <c r="X5" i="113"/>
  <c r="X5" i="88"/>
  <c r="T5" i="90"/>
  <c r="T5" i="89"/>
  <c r="T5" i="112"/>
  <c r="T5" i="88"/>
  <c r="P5" i="90"/>
  <c r="P5" i="89"/>
  <c r="P5" i="112"/>
  <c r="P5" i="113"/>
  <c r="L5" i="90"/>
  <c r="L5" i="113"/>
  <c r="L5" i="88"/>
  <c r="L5" i="89"/>
  <c r="H5" i="112"/>
  <c r="H5" i="89"/>
  <c r="H5" i="90"/>
  <c r="H5" i="113"/>
  <c r="H5" i="88"/>
  <c r="D5" i="90"/>
  <c r="D5" i="89"/>
  <c r="D5" i="112"/>
  <c r="D5" i="113"/>
  <c r="D5" i="88"/>
  <c r="AE4" i="90"/>
  <c r="AE4" i="89"/>
  <c r="AE4" i="112"/>
  <c r="AE4" i="113"/>
  <c r="AE4" i="88"/>
  <c r="AA4" i="90"/>
  <c r="AA4" i="112"/>
  <c r="AA4" i="89"/>
  <c r="AA4" i="88"/>
  <c r="AA4" i="113"/>
  <c r="W4" i="90"/>
  <c r="W4" i="89"/>
  <c r="W4" i="112"/>
  <c r="W4" i="113"/>
  <c r="W4" i="88"/>
  <c r="S4" i="90"/>
  <c r="S4" i="89"/>
  <c r="S4" i="112"/>
  <c r="S4" i="113"/>
  <c r="O4" i="90"/>
  <c r="O4" i="112"/>
  <c r="O4" i="113"/>
  <c r="O4" i="88"/>
  <c r="O4" i="89"/>
  <c r="K4" i="90"/>
  <c r="K4" i="89"/>
  <c r="K4" i="112"/>
  <c r="K4" i="113"/>
  <c r="K4" i="88"/>
  <c r="G4" i="90"/>
  <c r="G4" i="112"/>
  <c r="G4" i="89"/>
  <c r="G4" i="88"/>
  <c r="C4" i="90"/>
  <c r="C4" i="89"/>
  <c r="C4" i="113"/>
  <c r="S4" i="88"/>
  <c r="L5" i="112"/>
  <c r="AD5" i="90"/>
  <c r="AD5" i="89"/>
  <c r="AD5" i="112"/>
  <c r="Z5" i="89"/>
  <c r="Z5" i="90"/>
  <c r="Z5" i="112"/>
  <c r="V5" i="89"/>
  <c r="V5" i="90"/>
  <c r="V5" i="112"/>
  <c r="V5" i="113"/>
  <c r="R5" i="89"/>
  <c r="R5" i="90"/>
  <c r="N5" i="89"/>
  <c r="N5" i="90"/>
  <c r="N5" i="112"/>
  <c r="J5" i="89"/>
  <c r="J5" i="90"/>
  <c r="J5" i="112"/>
  <c r="F5" i="89"/>
  <c r="F5" i="90"/>
  <c r="F5" i="112"/>
  <c r="F5" i="113"/>
  <c r="AG4" i="89"/>
  <c r="AG4" i="90"/>
  <c r="AG4" i="112"/>
  <c r="AG4" i="113"/>
  <c r="AC4" i="89"/>
  <c r="AC4" i="90"/>
  <c r="AC4" i="112"/>
  <c r="AC4" i="113"/>
  <c r="Y4" i="90"/>
  <c r="Y4" i="89"/>
  <c r="Y4" i="112"/>
  <c r="Y4" i="113"/>
  <c r="U4" i="90"/>
  <c r="U4" i="89"/>
  <c r="U4" i="112"/>
  <c r="U4" i="113"/>
  <c r="Q4" i="90"/>
  <c r="Q4" i="89"/>
  <c r="Q4" i="112"/>
  <c r="Q4" i="113"/>
  <c r="M4" i="90"/>
  <c r="M4" i="89"/>
  <c r="M4" i="112"/>
  <c r="M4" i="113"/>
  <c r="I4" i="90"/>
  <c r="I4" i="89"/>
  <c r="I4" i="112"/>
  <c r="I4" i="113"/>
  <c r="E4" i="90"/>
  <c r="E4" i="89"/>
  <c r="E4" i="112"/>
  <c r="E4" i="113"/>
  <c r="Z5" i="88"/>
  <c r="J5" i="88"/>
  <c r="Q4" i="88"/>
  <c r="R5" i="113"/>
  <c r="J5" i="113"/>
  <c r="AE5" i="90"/>
  <c r="AE5" i="113"/>
  <c r="AA5" i="90"/>
  <c r="AA5" i="113"/>
  <c r="W5" i="90"/>
  <c r="W5" i="113"/>
  <c r="S5" i="90"/>
  <c r="S5" i="113"/>
  <c r="O5" i="90"/>
  <c r="O5" i="89"/>
  <c r="O5" i="113"/>
  <c r="K5" i="90"/>
  <c r="K5" i="113"/>
  <c r="G5" i="90"/>
  <c r="G5" i="113"/>
  <c r="C5" i="90"/>
  <c r="C5" i="113"/>
  <c r="AD4" i="90"/>
  <c r="AD4" i="89"/>
  <c r="N4" i="90"/>
  <c r="N4" i="89"/>
  <c r="AD4" i="88"/>
  <c r="Z4" i="88"/>
  <c r="V4" i="88"/>
  <c r="R4" i="88"/>
  <c r="N4" i="88"/>
  <c r="J4" i="88"/>
  <c r="F4" i="88"/>
  <c r="Z4" i="113"/>
  <c r="J4" i="113"/>
  <c r="AA5" i="112"/>
  <c r="K5" i="112"/>
  <c r="R4" i="112"/>
  <c r="AE5" i="89"/>
  <c r="K5" i="89"/>
  <c r="C5" i="89"/>
  <c r="F4" i="89"/>
  <c r="AE5" i="112"/>
  <c r="W5" i="89"/>
  <c r="Z4" i="89"/>
  <c r="G5" i="89"/>
  <c r="J4" i="89"/>
  <c r="B5" i="96"/>
  <c r="B5" i="83"/>
  <c r="B3" i="83"/>
  <c r="B3" i="96"/>
  <c r="B2" i="83"/>
  <c r="B2" i="96"/>
  <c r="Y11" i="112"/>
  <c r="Y11" i="90"/>
  <c r="Y11" i="88"/>
  <c r="Y11" i="113"/>
  <c r="Y11" i="89"/>
  <c r="AG11" i="90"/>
  <c r="AG11" i="112"/>
  <c r="AG11" i="89"/>
  <c r="AG11" i="88"/>
  <c r="AG11" i="113"/>
  <c r="Y14" i="112"/>
  <c r="Y14" i="89"/>
  <c r="Y14" i="90"/>
  <c r="Y14" i="113"/>
  <c r="Y14" i="88"/>
  <c r="AA11" i="90"/>
  <c r="AA11" i="89"/>
  <c r="AA11" i="88"/>
  <c r="AA11" i="112"/>
  <c r="AA11" i="113"/>
  <c r="AC14" i="90"/>
  <c r="AC14" i="112"/>
  <c r="AC14" i="89"/>
  <c r="AC14" i="113"/>
  <c r="AC14" i="88"/>
  <c r="AE11" i="90"/>
  <c r="AE11" i="112"/>
  <c r="AE11" i="89"/>
  <c r="AE11" i="113"/>
  <c r="AE11" i="88"/>
  <c r="AA14" i="90"/>
  <c r="AA14" i="88"/>
  <c r="AA14" i="112"/>
  <c r="AA14" i="113"/>
  <c r="AA14" i="89"/>
  <c r="AE14" i="90"/>
  <c r="AE14" i="89"/>
  <c r="AE14" i="112"/>
  <c r="AE14" i="88"/>
  <c r="AE14" i="113"/>
  <c r="I13" i="90"/>
  <c r="I13" i="112"/>
  <c r="I13" i="89"/>
  <c r="I13" i="88"/>
  <c r="I13" i="113"/>
  <c r="I8" i="90"/>
  <c r="I8" i="112"/>
  <c r="I8" i="89"/>
  <c r="I8" i="113"/>
  <c r="I8" i="88"/>
  <c r="I10" i="90"/>
  <c r="I10" i="89"/>
  <c r="I10" i="112"/>
  <c r="I10" i="113"/>
  <c r="I10" i="88"/>
  <c r="B7" i="113"/>
  <c r="I11" i="112"/>
  <c r="I11" i="90"/>
  <c r="I11" i="88"/>
  <c r="I11" i="89"/>
  <c r="I11" i="113"/>
  <c r="I14" i="112"/>
  <c r="I14" i="90"/>
  <c r="I14" i="89"/>
  <c r="I14" i="113"/>
  <c r="I14" i="88"/>
  <c r="B7" i="112"/>
  <c r="B7" i="90"/>
  <c r="B7" i="89"/>
  <c r="T7" i="109"/>
  <c r="U7" i="109"/>
  <c r="V7" i="109"/>
  <c r="W7" i="109"/>
  <c r="C7" i="109"/>
  <c r="D7" i="109"/>
  <c r="E7" i="109"/>
  <c r="F7" i="109"/>
  <c r="G7" i="109"/>
  <c r="H7" i="109"/>
  <c r="I7" i="109"/>
  <c r="J7" i="109"/>
  <c r="K7" i="109"/>
  <c r="L7" i="109"/>
  <c r="M7" i="109"/>
  <c r="N7" i="109"/>
  <c r="O7" i="109"/>
  <c r="P7" i="109"/>
  <c r="Q7" i="109"/>
  <c r="R7" i="109"/>
  <c r="S7" i="109"/>
  <c r="B7" i="109"/>
  <c r="C7" i="108"/>
  <c r="D7" i="108"/>
  <c r="E7" i="108"/>
  <c r="F7" i="108"/>
  <c r="G7" i="108"/>
  <c r="H7" i="108"/>
  <c r="I7" i="108"/>
  <c r="J7" i="108"/>
  <c r="K7" i="108"/>
  <c r="L7" i="108"/>
  <c r="M7" i="108"/>
  <c r="N7" i="108"/>
  <c r="O7" i="108"/>
  <c r="P7" i="108"/>
  <c r="Q7" i="108"/>
  <c r="R7" i="108"/>
  <c r="S7" i="108"/>
  <c r="T7" i="108"/>
  <c r="U7" i="108"/>
  <c r="V7" i="108"/>
  <c r="W7" i="108"/>
  <c r="B7" i="108"/>
  <c r="B7" i="88"/>
  <c r="N5" i="109"/>
  <c r="P5" i="108"/>
  <c r="B7" i="87"/>
  <c r="B5" i="87"/>
  <c r="B4" i="87"/>
  <c r="J4" i="108"/>
  <c r="B5" i="112"/>
  <c r="B5" i="113"/>
  <c r="B4" i="112"/>
  <c r="B4" i="113"/>
  <c r="E5" i="108"/>
  <c r="N5" i="108"/>
  <c r="S4" i="108"/>
  <c r="C4" i="108"/>
  <c r="F5" i="109"/>
  <c r="M5" i="108"/>
  <c r="R4" i="108"/>
  <c r="J5" i="108"/>
  <c r="O4" i="108"/>
  <c r="O4" i="109"/>
  <c r="U5" i="108"/>
  <c r="I5" i="108"/>
  <c r="N4" i="108"/>
  <c r="S5" i="108"/>
  <c r="S5" i="109"/>
  <c r="G5" i="108"/>
  <c r="G5" i="109"/>
  <c r="T4" i="109"/>
  <c r="T4" i="108"/>
  <c r="L4" i="108"/>
  <c r="L4" i="109"/>
  <c r="D4" i="109"/>
  <c r="D4" i="108"/>
  <c r="T5" i="109"/>
  <c r="T5" i="108"/>
  <c r="P5" i="109"/>
  <c r="L5" i="109"/>
  <c r="L5" i="108"/>
  <c r="H5" i="109"/>
  <c r="H5" i="108"/>
  <c r="D5" i="109"/>
  <c r="D5" i="108"/>
  <c r="U4" i="109"/>
  <c r="U4" i="108"/>
  <c r="Q4" i="109"/>
  <c r="Q4" i="108"/>
  <c r="M4" i="109"/>
  <c r="M4" i="108"/>
  <c r="I4" i="109"/>
  <c r="I4" i="108"/>
  <c r="E4" i="109"/>
  <c r="E4" i="108"/>
  <c r="O5" i="108"/>
  <c r="O5" i="109"/>
  <c r="C5" i="108"/>
  <c r="C5" i="109"/>
  <c r="H4" i="109"/>
  <c r="H4" i="108"/>
  <c r="W5" i="108"/>
  <c r="W5" i="109"/>
  <c r="K5" i="108"/>
  <c r="K5" i="109"/>
  <c r="P4" i="108"/>
  <c r="P4" i="109"/>
  <c r="W4" i="109"/>
  <c r="G4" i="109"/>
  <c r="C4" i="109"/>
  <c r="R5" i="108"/>
  <c r="W4" i="108"/>
  <c r="G4" i="108"/>
  <c r="R5" i="109"/>
  <c r="J5" i="109"/>
  <c r="S4" i="109"/>
  <c r="K4" i="109"/>
  <c r="V5" i="109"/>
  <c r="U5" i="109"/>
  <c r="Q5" i="109"/>
  <c r="M5" i="109"/>
  <c r="I5" i="109"/>
  <c r="E5" i="109"/>
  <c r="V4" i="109"/>
  <c r="R4" i="109"/>
  <c r="N4" i="109"/>
  <c r="J4" i="109"/>
  <c r="V5" i="108"/>
  <c r="Q5" i="108"/>
  <c r="F5" i="108"/>
  <c r="V4" i="108"/>
  <c r="K4" i="108"/>
  <c r="F4" i="108"/>
  <c r="F4" i="109"/>
  <c r="B8" i="67"/>
  <c r="B13" i="73"/>
  <c r="B4" i="67"/>
  <c r="B5" i="67"/>
  <c r="B7" i="67"/>
  <c r="B10" i="67"/>
  <c r="B13" i="67"/>
  <c r="B4" i="76"/>
  <c r="B5" i="76"/>
  <c r="B7" i="76"/>
  <c r="B8" i="76"/>
  <c r="B10" i="76"/>
  <c r="B11" i="76"/>
  <c r="B13" i="76"/>
  <c r="B4" i="102"/>
  <c r="B5" i="102"/>
  <c r="B7" i="102"/>
  <c r="B8" i="102"/>
  <c r="B10" i="102"/>
  <c r="B13" i="102"/>
  <c r="B4" i="101"/>
  <c r="B5" i="101"/>
  <c r="B7" i="101"/>
  <c r="B10" i="101"/>
  <c r="B11" i="101"/>
  <c r="B13" i="101"/>
  <c r="B5" i="85"/>
  <c r="B6" i="85"/>
  <c r="B8" i="85"/>
  <c r="B9" i="85"/>
  <c r="B11" i="85"/>
  <c r="B14" i="85"/>
  <c r="B4" i="73"/>
  <c r="B5" i="73"/>
  <c r="B7" i="73"/>
  <c r="B8" i="73"/>
  <c r="B10" i="73"/>
  <c r="B11" i="73"/>
  <c r="B3" i="107"/>
  <c r="B4" i="107"/>
  <c r="B6" i="107"/>
  <c r="B3" i="106"/>
  <c r="B4" i="106"/>
  <c r="B6" i="106"/>
  <c r="B3" i="105"/>
  <c r="B4" i="105"/>
  <c r="B6" i="105"/>
  <c r="B3" i="104"/>
  <c r="B4" i="104"/>
  <c r="B6" i="104"/>
  <c r="B3" i="103"/>
  <c r="B4" i="103"/>
  <c r="B6" i="103"/>
  <c r="B3" i="78"/>
  <c r="B4" i="78"/>
  <c r="B6" i="78"/>
  <c r="C7" i="95"/>
  <c r="D7" i="95"/>
  <c r="E7" i="95"/>
  <c r="B7" i="95"/>
  <c r="C7" i="94"/>
  <c r="D7" i="94"/>
  <c r="E7" i="94"/>
  <c r="B7" i="94"/>
  <c r="C7" i="111"/>
  <c r="D7" i="111"/>
  <c r="E7" i="111"/>
  <c r="B7" i="111"/>
  <c r="C7" i="110"/>
  <c r="D7" i="110"/>
  <c r="E7" i="110"/>
  <c r="B7" i="110"/>
  <c r="C7" i="93"/>
  <c r="D7" i="93"/>
  <c r="E7" i="93"/>
  <c r="B7" i="93"/>
  <c r="C7" i="91"/>
  <c r="D7" i="91"/>
  <c r="E7" i="91"/>
  <c r="B7" i="91"/>
  <c r="C4" i="91"/>
  <c r="C4" i="93"/>
  <c r="C4" i="110" s="1"/>
  <c r="C4" i="111" s="1"/>
  <c r="C4" i="94" s="1"/>
  <c r="C4" i="95" s="1"/>
  <c r="D4" i="91"/>
  <c r="D4" i="93" s="1"/>
  <c r="D4" i="110" s="1"/>
  <c r="D4" i="111" s="1"/>
  <c r="D4" i="94" s="1"/>
  <c r="D4" i="95" s="1"/>
  <c r="E4" i="91"/>
  <c r="E4" i="93"/>
  <c r="E4" i="110" s="1"/>
  <c r="E4" i="111" s="1"/>
  <c r="E4" i="94" s="1"/>
  <c r="E4" i="95" s="1"/>
  <c r="C5" i="91"/>
  <c r="C5" i="93" s="1"/>
  <c r="C5" i="110" s="1"/>
  <c r="C5" i="111"/>
  <c r="C5" i="94" s="1"/>
  <c r="C5" i="95" s="1"/>
  <c r="D5" i="91"/>
  <c r="D5" i="93"/>
  <c r="D5" i="110"/>
  <c r="D5" i="111" s="1"/>
  <c r="D5" i="94" s="1"/>
  <c r="D5" i="95" s="1"/>
  <c r="E5" i="91"/>
  <c r="E5" i="93" s="1"/>
  <c r="E5" i="110" s="1"/>
  <c r="E5" i="111"/>
  <c r="E5" i="94"/>
  <c r="E5" i="95" s="1"/>
  <c r="B5" i="91"/>
  <c r="B5" i="93"/>
  <c r="B5" i="110"/>
  <c r="B5" i="111" s="1"/>
  <c r="B5" i="94" s="1"/>
  <c r="B5" i="95"/>
  <c r="B4" i="91"/>
  <c r="B4" i="93" s="1"/>
  <c r="B4" i="110" s="1"/>
  <c r="B4" i="111" s="1"/>
  <c r="B4" i="94" s="1"/>
  <c r="B4" i="95" s="1"/>
  <c r="B10" i="110"/>
  <c r="B13" i="94"/>
  <c r="B13" i="110"/>
  <c r="B13" i="93"/>
  <c r="B13" i="95"/>
  <c r="B13" i="111"/>
  <c r="B13" i="91"/>
  <c r="B10" i="91"/>
  <c r="B10" i="93"/>
  <c r="B8" i="95"/>
  <c r="B8" i="111"/>
  <c r="B8" i="94"/>
  <c r="B8" i="110"/>
  <c r="B8" i="93"/>
  <c r="B8" i="91"/>
  <c r="B10" i="95"/>
  <c r="B10" i="111"/>
  <c r="B10" i="94"/>
  <c r="B11" i="94"/>
  <c r="B11" i="110"/>
  <c r="B11" i="95"/>
  <c r="B11" i="111"/>
  <c r="B11" i="91"/>
  <c r="B11" i="93"/>
  <c r="B14" i="95"/>
  <c r="B14" i="111"/>
  <c r="B14" i="94"/>
  <c r="B14" i="110"/>
  <c r="B14" i="93"/>
  <c r="B14" i="91"/>
  <c r="B4" i="108"/>
  <c r="B5" i="88"/>
  <c r="B5" i="108"/>
  <c r="B5" i="109"/>
  <c r="B7" i="107"/>
  <c r="B7" i="105"/>
  <c r="B7" i="103"/>
  <c r="B7" i="104"/>
  <c r="B7" i="106"/>
  <c r="B7" i="78"/>
  <c r="D8" i="94"/>
  <c r="D8" i="110"/>
  <c r="D8" i="93"/>
  <c r="D8" i="95"/>
  <c r="D8" i="111"/>
  <c r="D8" i="91"/>
  <c r="E8" i="94"/>
  <c r="E8" i="110"/>
  <c r="E8" i="93"/>
  <c r="E8" i="95"/>
  <c r="E8" i="111"/>
  <c r="E8" i="91"/>
  <c r="C8" i="95"/>
  <c r="C8" i="111"/>
  <c r="C8" i="91"/>
  <c r="C8" i="94"/>
  <c r="C8" i="110"/>
  <c r="C8" i="93"/>
  <c r="D13" i="94"/>
  <c r="D13" i="110"/>
  <c r="D13" i="93"/>
  <c r="D13" i="111"/>
  <c r="D13" i="91"/>
  <c r="D13" i="95"/>
  <c r="D10" i="95"/>
  <c r="D10" i="111"/>
  <c r="D10" i="94"/>
  <c r="D10" i="91"/>
  <c r="D10" i="110"/>
  <c r="D10" i="93"/>
  <c r="D14" i="94"/>
  <c r="D14" i="110"/>
  <c r="D14" i="93"/>
  <c r="D14" i="95"/>
  <c r="D14" i="111"/>
  <c r="D14" i="91"/>
  <c r="D11" i="95"/>
  <c r="D11" i="111"/>
  <c r="D11" i="94"/>
  <c r="D11" i="110"/>
  <c r="D11" i="93"/>
  <c r="D11" i="91"/>
  <c r="B12" i="107"/>
  <c r="B12" i="104"/>
  <c r="B12" i="106"/>
  <c r="B12" i="78"/>
  <c r="B12" i="103"/>
  <c r="B12" i="105"/>
  <c r="B9" i="107"/>
  <c r="B9" i="105"/>
  <c r="B9" i="103"/>
  <c r="B9" i="106"/>
  <c r="B9" i="104"/>
  <c r="B9" i="78"/>
  <c r="C13" i="94"/>
  <c r="C13" i="110"/>
  <c r="C13" i="93"/>
  <c r="C13" i="95"/>
  <c r="C13" i="111"/>
  <c r="C13" i="91"/>
  <c r="E13" i="95"/>
  <c r="E13" i="111"/>
  <c r="E13" i="94"/>
  <c r="E13" i="110"/>
  <c r="E13" i="93"/>
  <c r="E13" i="91"/>
  <c r="E10" i="94"/>
  <c r="E10" i="110"/>
  <c r="E10" i="93"/>
  <c r="E10" i="95"/>
  <c r="E10" i="111"/>
  <c r="E10" i="91"/>
  <c r="C10" i="95"/>
  <c r="C10" i="111"/>
  <c r="C10" i="94"/>
  <c r="C10" i="110"/>
  <c r="C10" i="93"/>
  <c r="C10" i="91"/>
  <c r="B10" i="107"/>
  <c r="B10" i="106"/>
  <c r="B10" i="105"/>
  <c r="B10" i="104"/>
  <c r="B10" i="103"/>
  <c r="B10" i="78"/>
  <c r="B13" i="107"/>
  <c r="B13" i="106"/>
  <c r="B13" i="103"/>
  <c r="B13" i="104"/>
  <c r="B13" i="105"/>
  <c r="B13" i="78"/>
  <c r="E11" i="95"/>
  <c r="E11" i="111"/>
  <c r="E11" i="93"/>
  <c r="E11" i="91"/>
  <c r="E11" i="94"/>
  <c r="E11" i="110"/>
  <c r="C11" i="94"/>
  <c r="C11" i="110"/>
  <c r="C11" i="93"/>
  <c r="C11" i="95"/>
  <c r="C11" i="91"/>
  <c r="C11" i="111"/>
  <c r="C14" i="95"/>
  <c r="C14" i="111"/>
  <c r="C14" i="110"/>
  <c r="C14" i="93"/>
  <c r="C14" i="94"/>
  <c r="C14" i="91"/>
  <c r="E14" i="94"/>
  <c r="E14" i="110"/>
  <c r="E14" i="93"/>
  <c r="E14" i="95"/>
  <c r="E14" i="91"/>
  <c r="E14" i="111"/>
  <c r="C4" i="100"/>
  <c r="C20" i="100" s="1"/>
  <c r="C37" i="100" s="1"/>
  <c r="D4" i="100"/>
  <c r="D20" i="100"/>
  <c r="D37" i="100" s="1"/>
  <c r="E4" i="100"/>
  <c r="E20" i="100"/>
  <c r="E37" i="100" s="1"/>
  <c r="F4" i="100"/>
  <c r="F20" i="100"/>
  <c r="F37" i="100"/>
  <c r="G4" i="100"/>
  <c r="G20" i="100" s="1"/>
  <c r="G37" i="100" s="1"/>
  <c r="H4" i="100"/>
  <c r="H20" i="100" s="1"/>
  <c r="H37" i="100" s="1"/>
  <c r="I4" i="100"/>
  <c r="I20" i="100"/>
  <c r="I37" i="100"/>
  <c r="J4" i="100"/>
  <c r="J20" i="100"/>
  <c r="J37" i="100"/>
  <c r="K4" i="100"/>
  <c r="K20" i="100" s="1"/>
  <c r="K37" i="100" s="1"/>
  <c r="L4" i="100"/>
  <c r="L20" i="100" s="1"/>
  <c r="L37" i="100" s="1"/>
  <c r="M4" i="100"/>
  <c r="M20" i="100"/>
  <c r="M37" i="100" s="1"/>
  <c r="N4" i="100"/>
  <c r="N20" i="100"/>
  <c r="N37" i="100"/>
  <c r="O4" i="100"/>
  <c r="O20" i="100" s="1"/>
  <c r="O37" i="100" s="1"/>
  <c r="P4" i="100"/>
  <c r="P20" i="100" s="1"/>
  <c r="P37" i="100" s="1"/>
  <c r="Q4" i="100"/>
  <c r="Q20" i="100"/>
  <c r="Q37" i="100" s="1"/>
  <c r="R4" i="100"/>
  <c r="R20" i="100"/>
  <c r="R37" i="100"/>
  <c r="S4" i="100"/>
  <c r="S20" i="100" s="1"/>
  <c r="S37" i="100" s="1"/>
  <c r="T4" i="100"/>
  <c r="T20" i="100"/>
  <c r="T37" i="100" s="1"/>
  <c r="U4" i="100"/>
  <c r="U20" i="100"/>
  <c r="U37" i="100" s="1"/>
  <c r="V4" i="100"/>
  <c r="V20" i="100"/>
  <c r="V37" i="100"/>
  <c r="C5" i="100"/>
  <c r="C21" i="100" s="1"/>
  <c r="C38" i="100" s="1"/>
  <c r="D5" i="100"/>
  <c r="D21" i="100" s="1"/>
  <c r="D38" i="100" s="1"/>
  <c r="E5" i="100"/>
  <c r="E21" i="100"/>
  <c r="E38" i="100"/>
  <c r="F5" i="100"/>
  <c r="F21" i="100"/>
  <c r="F38" i="100"/>
  <c r="G5" i="100"/>
  <c r="G21" i="100" s="1"/>
  <c r="G38" i="100" s="1"/>
  <c r="H5" i="100"/>
  <c r="H21" i="100" s="1"/>
  <c r="H38" i="100" s="1"/>
  <c r="I5" i="100"/>
  <c r="I21" i="100"/>
  <c r="I38" i="100" s="1"/>
  <c r="J5" i="100"/>
  <c r="J21" i="100"/>
  <c r="J38" i="100"/>
  <c r="K5" i="100"/>
  <c r="K21" i="100" s="1"/>
  <c r="K38" i="100" s="1"/>
  <c r="L5" i="100"/>
  <c r="L21" i="100" s="1"/>
  <c r="L38" i="100" s="1"/>
  <c r="M5" i="100"/>
  <c r="M21" i="100"/>
  <c r="M38" i="100" s="1"/>
  <c r="N5" i="100"/>
  <c r="N21" i="100"/>
  <c r="N38" i="100"/>
  <c r="O5" i="100"/>
  <c r="O21" i="100" s="1"/>
  <c r="O38" i="100" s="1"/>
  <c r="P5" i="100"/>
  <c r="P21" i="100"/>
  <c r="P38" i="100" s="1"/>
  <c r="Q5" i="100"/>
  <c r="Q21" i="100"/>
  <c r="Q38" i="100" s="1"/>
  <c r="R5" i="100"/>
  <c r="R21" i="100"/>
  <c r="R38" i="100"/>
  <c r="S5" i="100"/>
  <c r="S21" i="100" s="1"/>
  <c r="S38" i="100" s="1"/>
  <c r="T5" i="100"/>
  <c r="T21" i="100" s="1"/>
  <c r="T38" i="100" s="1"/>
  <c r="U5" i="100"/>
  <c r="U21" i="100"/>
  <c r="U38" i="100"/>
  <c r="V5" i="100"/>
  <c r="V21" i="100"/>
  <c r="V38" i="100"/>
  <c r="C7" i="100"/>
  <c r="C23" i="100" s="1"/>
  <c r="C40" i="100" s="1"/>
  <c r="D7" i="100"/>
  <c r="D23" i="100" s="1"/>
  <c r="D40" i="100" s="1"/>
  <c r="E7" i="100"/>
  <c r="E23" i="100"/>
  <c r="F7" i="100"/>
  <c r="F23" i="100" s="1"/>
  <c r="G7" i="100"/>
  <c r="G23" i="100"/>
  <c r="G40" i="100" s="1"/>
  <c r="H7" i="100"/>
  <c r="H23" i="100"/>
  <c r="H40" i="100"/>
  <c r="I7" i="100"/>
  <c r="I23" i="100" s="1"/>
  <c r="J7" i="100"/>
  <c r="J23" i="100"/>
  <c r="J40" i="100"/>
  <c r="K7" i="100"/>
  <c r="K23" i="100"/>
  <c r="K40" i="100"/>
  <c r="L7" i="100"/>
  <c r="L23" i="100" s="1"/>
  <c r="L40" i="100" s="1"/>
  <c r="M7" i="100"/>
  <c r="M23" i="100" s="1"/>
  <c r="N7" i="100"/>
  <c r="N23" i="100"/>
  <c r="O7" i="100"/>
  <c r="O23" i="100" s="1"/>
  <c r="O40" i="100" s="1"/>
  <c r="P7" i="100"/>
  <c r="P23" i="100"/>
  <c r="P40" i="100" s="1"/>
  <c r="Q7" i="100"/>
  <c r="Q23" i="100" s="1"/>
  <c r="R7" i="100"/>
  <c r="R23" i="100" s="1"/>
  <c r="R40" i="100" s="1"/>
  <c r="S7" i="100"/>
  <c r="S23" i="100"/>
  <c r="T7" i="100"/>
  <c r="T23" i="100" s="1"/>
  <c r="U7" i="100"/>
  <c r="U23" i="100"/>
  <c r="V7" i="100"/>
  <c r="V23" i="100" s="1"/>
  <c r="V40" i="100" s="1"/>
  <c r="B3" i="97"/>
  <c r="C3" i="97"/>
  <c r="D3" i="97"/>
  <c r="E3" i="97"/>
  <c r="F3" i="97"/>
  <c r="G3" i="97"/>
  <c r="H3" i="97"/>
  <c r="I3" i="97"/>
  <c r="J3" i="97"/>
  <c r="K3" i="97"/>
  <c r="L3" i="97"/>
  <c r="M3" i="97"/>
  <c r="N3" i="97"/>
  <c r="O3" i="97"/>
  <c r="P3" i="97"/>
  <c r="Q3" i="97"/>
  <c r="R3" i="97"/>
  <c r="S3" i="97"/>
  <c r="T3" i="97"/>
  <c r="U3" i="97"/>
  <c r="V3" i="97"/>
  <c r="W3" i="97"/>
  <c r="X3" i="97"/>
  <c r="Y3" i="97"/>
  <c r="Z3" i="97"/>
  <c r="AA3" i="97"/>
  <c r="AB3" i="97"/>
  <c r="AC3" i="97"/>
  <c r="AD3" i="97"/>
  <c r="AE3" i="97"/>
  <c r="AF3" i="97"/>
  <c r="AG3" i="97"/>
  <c r="AH3" i="97"/>
  <c r="AI3" i="97"/>
  <c r="AJ3" i="97"/>
  <c r="AK3" i="97"/>
  <c r="AL3" i="97"/>
  <c r="AM3" i="97"/>
  <c r="AN3" i="97"/>
  <c r="AO3" i="97"/>
  <c r="AP3" i="97"/>
  <c r="AQ3" i="97"/>
  <c r="AR3" i="97"/>
  <c r="AS3" i="97"/>
  <c r="AT3" i="97"/>
  <c r="AU3" i="97"/>
  <c r="AV3" i="97"/>
  <c r="AW3" i="97"/>
  <c r="AX3" i="97"/>
  <c r="AY3" i="97"/>
  <c r="AZ3" i="97"/>
  <c r="BA3" i="97"/>
  <c r="BB3" i="97"/>
  <c r="BC3" i="97"/>
  <c r="BD3" i="97"/>
  <c r="BE3" i="97"/>
  <c r="BF3" i="97"/>
  <c r="BG3" i="97"/>
  <c r="BH3" i="97"/>
  <c r="BI3" i="97"/>
  <c r="BJ3" i="97"/>
  <c r="BK3" i="97"/>
  <c r="BL3" i="97"/>
  <c r="BM3" i="97"/>
  <c r="BN3" i="97"/>
  <c r="BO3" i="97"/>
  <c r="BP3" i="97"/>
  <c r="BQ3" i="97"/>
  <c r="BR3" i="97"/>
  <c r="BS3" i="97"/>
  <c r="BT3" i="97"/>
  <c r="BU3" i="97"/>
  <c r="BV3" i="97"/>
  <c r="BW3" i="97"/>
  <c r="BX3" i="97"/>
  <c r="B4" i="97"/>
  <c r="C4" i="97"/>
  <c r="D4" i="97"/>
  <c r="E4" i="97"/>
  <c r="F4" i="97"/>
  <c r="G4" i="97"/>
  <c r="H4" i="97"/>
  <c r="I4" i="97"/>
  <c r="J4" i="97"/>
  <c r="K4" i="97"/>
  <c r="L4" i="97"/>
  <c r="M4" i="97"/>
  <c r="N4" i="97"/>
  <c r="O4" i="97"/>
  <c r="P4" i="97"/>
  <c r="Q4" i="97"/>
  <c r="R4" i="97"/>
  <c r="S4" i="97"/>
  <c r="T4" i="97"/>
  <c r="U4" i="97"/>
  <c r="V4" i="97"/>
  <c r="W4" i="97"/>
  <c r="X4" i="97"/>
  <c r="Y4" i="97"/>
  <c r="Z4" i="97"/>
  <c r="AA4" i="97"/>
  <c r="AB4" i="97"/>
  <c r="AC4" i="97"/>
  <c r="AD4" i="97"/>
  <c r="AE4" i="97"/>
  <c r="AF4" i="97"/>
  <c r="AG4" i="97"/>
  <c r="AH4" i="97"/>
  <c r="AI4" i="97"/>
  <c r="AJ4" i="97"/>
  <c r="AK4" i="97"/>
  <c r="AL4" i="97"/>
  <c r="AM4" i="97"/>
  <c r="AN4" i="97"/>
  <c r="AO4" i="97"/>
  <c r="AP4" i="97"/>
  <c r="AQ4" i="97"/>
  <c r="AR4" i="97"/>
  <c r="AS4" i="97"/>
  <c r="AT4" i="97"/>
  <c r="AU4" i="97"/>
  <c r="AV4" i="97"/>
  <c r="AW4" i="97"/>
  <c r="AX4" i="97"/>
  <c r="AY4" i="97"/>
  <c r="AZ4" i="97"/>
  <c r="BA4" i="97"/>
  <c r="BB4" i="97"/>
  <c r="BC4" i="97"/>
  <c r="BD4" i="97"/>
  <c r="BE4" i="97"/>
  <c r="BF4" i="97"/>
  <c r="BG4" i="97"/>
  <c r="BH4" i="97"/>
  <c r="BI4" i="97"/>
  <c r="BJ4" i="97"/>
  <c r="BK4" i="97"/>
  <c r="BL4" i="97"/>
  <c r="BM4" i="97"/>
  <c r="BN4" i="97"/>
  <c r="BO4" i="97"/>
  <c r="BP4" i="97"/>
  <c r="BQ4" i="97"/>
  <c r="BR4" i="97"/>
  <c r="BS4" i="97"/>
  <c r="BT4" i="97"/>
  <c r="BU4" i="97"/>
  <c r="BV4" i="97"/>
  <c r="BW4" i="97"/>
  <c r="BX4" i="97"/>
  <c r="B6" i="97"/>
  <c r="C6" i="97"/>
  <c r="D6" i="97"/>
  <c r="E6" i="97"/>
  <c r="F6" i="97"/>
  <c r="G6" i="97"/>
  <c r="H6" i="97"/>
  <c r="I6" i="97"/>
  <c r="J6" i="97"/>
  <c r="K6" i="97"/>
  <c r="L6" i="97"/>
  <c r="M6" i="97"/>
  <c r="N6" i="97"/>
  <c r="O6" i="97"/>
  <c r="P6" i="97"/>
  <c r="Q6" i="97"/>
  <c r="R6" i="97"/>
  <c r="S6" i="97"/>
  <c r="T6" i="97"/>
  <c r="U6" i="97"/>
  <c r="V6" i="97"/>
  <c r="W6" i="97"/>
  <c r="X6" i="97"/>
  <c r="Y6" i="97"/>
  <c r="Z6" i="97"/>
  <c r="AA6" i="97"/>
  <c r="AB6" i="97"/>
  <c r="AC6" i="97"/>
  <c r="AD6" i="97"/>
  <c r="AE6" i="97"/>
  <c r="AF6" i="97"/>
  <c r="AG6" i="97"/>
  <c r="AH6" i="97"/>
  <c r="AI6" i="97"/>
  <c r="AJ6" i="97"/>
  <c r="AK6" i="97"/>
  <c r="AL6" i="97"/>
  <c r="AM6" i="97"/>
  <c r="AN6" i="97"/>
  <c r="AO6" i="97"/>
  <c r="AP6" i="97"/>
  <c r="AQ6" i="97"/>
  <c r="AR6" i="97"/>
  <c r="AS6" i="97"/>
  <c r="AT6" i="97"/>
  <c r="AU6" i="97"/>
  <c r="AV6" i="97"/>
  <c r="AW6" i="97"/>
  <c r="AX6" i="97"/>
  <c r="AY6" i="97"/>
  <c r="AZ6" i="97"/>
  <c r="BA6" i="97"/>
  <c r="BB6" i="97"/>
  <c r="BC6" i="97"/>
  <c r="BD6" i="97"/>
  <c r="BE6" i="97"/>
  <c r="BF6" i="97"/>
  <c r="BG6" i="97"/>
  <c r="BH6" i="97"/>
  <c r="BI6" i="97"/>
  <c r="BJ6" i="97"/>
  <c r="BK6" i="97"/>
  <c r="BL6" i="97"/>
  <c r="BM6" i="97"/>
  <c r="BN6" i="97"/>
  <c r="BO6" i="97"/>
  <c r="BP6" i="97"/>
  <c r="BQ6" i="97"/>
  <c r="BR6" i="97"/>
  <c r="BS6" i="97"/>
  <c r="BT6" i="97"/>
  <c r="BU6" i="97"/>
  <c r="BV6" i="97"/>
  <c r="BW6" i="97"/>
  <c r="BX6" i="97"/>
  <c r="B32" i="100"/>
  <c r="C32" i="100"/>
  <c r="D32" i="100"/>
  <c r="E32" i="100"/>
  <c r="E40" i="100" s="1"/>
  <c r="F32" i="100"/>
  <c r="G32" i="100"/>
  <c r="H32" i="100"/>
  <c r="I32" i="100"/>
  <c r="J32" i="100"/>
  <c r="K32" i="100"/>
  <c r="L32" i="100"/>
  <c r="M32" i="100"/>
  <c r="N32" i="100"/>
  <c r="O32" i="100"/>
  <c r="P32" i="100"/>
  <c r="Q32" i="100"/>
  <c r="R32" i="100"/>
  <c r="S32" i="100"/>
  <c r="T32" i="100"/>
  <c r="U32" i="100"/>
  <c r="V32" i="100"/>
  <c r="V17" i="100"/>
  <c r="U17" i="100"/>
  <c r="T17" i="100"/>
  <c r="S17" i="100"/>
  <c r="R17" i="100"/>
  <c r="Q17" i="100"/>
  <c r="P17" i="100"/>
  <c r="O17" i="100"/>
  <c r="N17" i="100"/>
  <c r="M17" i="100"/>
  <c r="L17" i="100"/>
  <c r="K17" i="100"/>
  <c r="J17" i="100"/>
  <c r="I17" i="100"/>
  <c r="H17" i="100"/>
  <c r="G17" i="100"/>
  <c r="F17" i="100"/>
  <c r="E17" i="100"/>
  <c r="D17" i="100"/>
  <c r="C17" i="100"/>
  <c r="B17" i="100"/>
  <c r="V16" i="100"/>
  <c r="V33" i="100" s="1"/>
  <c r="V47" i="100" s="1"/>
  <c r="U16" i="100"/>
  <c r="U33" i="100" s="1"/>
  <c r="T16" i="100"/>
  <c r="T33" i="100" s="1"/>
  <c r="S16" i="100"/>
  <c r="S33" i="100" s="1"/>
  <c r="R16" i="100"/>
  <c r="R33" i="100"/>
  <c r="Q16" i="100"/>
  <c r="Q33" i="100" s="1"/>
  <c r="P16" i="100"/>
  <c r="P33" i="100" s="1"/>
  <c r="O16" i="100"/>
  <c r="O33" i="100" s="1"/>
  <c r="N16" i="100"/>
  <c r="N33" i="100" s="1"/>
  <c r="M16" i="100"/>
  <c r="M33" i="100"/>
  <c r="L16" i="100"/>
  <c r="L33" i="100" s="1"/>
  <c r="L47" i="100" s="1"/>
  <c r="K16" i="100"/>
  <c r="K33" i="100"/>
  <c r="J16" i="100"/>
  <c r="J33" i="100" s="1"/>
  <c r="I16" i="100"/>
  <c r="I33" i="100"/>
  <c r="H16" i="100"/>
  <c r="H33" i="100" s="1"/>
  <c r="G16" i="100"/>
  <c r="G33" i="100"/>
  <c r="F16" i="100"/>
  <c r="F33" i="100" s="1"/>
  <c r="E16" i="100"/>
  <c r="E33" i="100"/>
  <c r="D16" i="100"/>
  <c r="D33" i="100" s="1"/>
  <c r="D41" i="100" s="1"/>
  <c r="C16" i="100"/>
  <c r="C33" i="100"/>
  <c r="B16" i="100"/>
  <c r="B33" i="100" s="1"/>
  <c r="B7" i="100"/>
  <c r="B23" i="100"/>
  <c r="B40" i="100" s="1"/>
  <c r="B5" i="100"/>
  <c r="B21" i="100" s="1"/>
  <c r="B38" i="100" s="1"/>
  <c r="B4" i="100"/>
  <c r="B20" i="100" s="1"/>
  <c r="B37" i="100" s="1"/>
  <c r="J19" i="97"/>
  <c r="E19" i="97"/>
  <c r="C19" i="97"/>
  <c r="L21" i="97"/>
  <c r="O19" i="97"/>
  <c r="S19" i="97"/>
  <c r="N21" i="97"/>
  <c r="R21" i="97"/>
  <c r="AW19" i="97"/>
  <c r="BA19" i="97"/>
  <c r="BE19" i="97"/>
  <c r="BI19" i="97"/>
  <c r="BM19" i="97"/>
  <c r="I19" i="97"/>
  <c r="K21" i="97"/>
  <c r="D19" i="97"/>
  <c r="H19" i="97"/>
  <c r="D21" i="97"/>
  <c r="H21" i="97"/>
  <c r="B21" i="97"/>
  <c r="P19" i="97"/>
  <c r="T19" i="97"/>
  <c r="O21" i="97"/>
  <c r="S21" i="97"/>
  <c r="AX19" i="97"/>
  <c r="BB19" i="97"/>
  <c r="BF19" i="97"/>
  <c r="BJ19" i="97"/>
  <c r="BN19" i="97"/>
  <c r="F21" i="97"/>
  <c r="G21" i="97"/>
  <c r="K19" i="97"/>
  <c r="G19" i="97"/>
  <c r="E21" i="97"/>
  <c r="I21" i="97"/>
  <c r="C21" i="97"/>
  <c r="M19" i="97"/>
  <c r="Q19" i="97"/>
  <c r="U19" i="97"/>
  <c r="P21" i="97"/>
  <c r="T21" i="97"/>
  <c r="AY19" i="97"/>
  <c r="BC19" i="97"/>
  <c r="BG19" i="97"/>
  <c r="BK19" i="97"/>
  <c r="F19" i="97"/>
  <c r="J21" i="97"/>
  <c r="B19" i="97"/>
  <c r="L19" i="97"/>
  <c r="N19" i="97"/>
  <c r="R19" i="97"/>
  <c r="M21" i="97"/>
  <c r="Q21" i="97"/>
  <c r="U21" i="97"/>
  <c r="AV19" i="97"/>
  <c r="AZ19" i="97"/>
  <c r="BD19" i="97"/>
  <c r="BH19" i="97"/>
  <c r="BL19" i="97"/>
  <c r="T10" i="100"/>
  <c r="T26" i="100"/>
  <c r="S9" i="97"/>
  <c r="T13" i="100"/>
  <c r="T29" i="100" s="1"/>
  <c r="T46" i="100"/>
  <c r="S12" i="97"/>
  <c r="S15" i="97"/>
  <c r="T8" i="100"/>
  <c r="T24" i="100"/>
  <c r="T41" i="100" s="1"/>
  <c r="S7" i="97"/>
  <c r="S17" i="97"/>
  <c r="T14" i="100"/>
  <c r="T30" i="100" s="1"/>
  <c r="S13" i="97"/>
  <c r="T11" i="100"/>
  <c r="T27" i="100"/>
  <c r="S10" i="97"/>
  <c r="BO9" i="97"/>
  <c r="BO12" i="97"/>
  <c r="BB7" i="97"/>
  <c r="AZ9" i="97"/>
  <c r="BB12" i="97"/>
  <c r="BF12" i="97"/>
  <c r="AZ15" i="97"/>
  <c r="BD15" i="97"/>
  <c r="AX17" i="97"/>
  <c r="BB17" i="97"/>
  <c r="BF17" i="97"/>
  <c r="AZ21" i="97"/>
  <c r="BD21" i="97"/>
  <c r="BG9" i="97"/>
  <c r="BG21" i="97"/>
  <c r="BK7" i="97"/>
  <c r="BI9" i="97"/>
  <c r="BM9" i="97"/>
  <c r="BK12" i="97"/>
  <c r="BI15" i="97"/>
  <c r="BM15" i="97"/>
  <c r="BK17" i="97"/>
  <c r="BI21" i="97"/>
  <c r="BM21" i="97"/>
  <c r="BN15" i="97"/>
  <c r="BQ7" i="97"/>
  <c r="BU7" i="97"/>
  <c r="BP9" i="97"/>
  <c r="BT9" i="97"/>
  <c r="BX9" i="97"/>
  <c r="BS12" i="97"/>
  <c r="BW12" i="97"/>
  <c r="BR15" i="97"/>
  <c r="BV15" i="97"/>
  <c r="BQ17" i="97"/>
  <c r="BU17" i="97"/>
  <c r="BP19" i="97"/>
  <c r="BT19" i="97"/>
  <c r="BX19" i="97"/>
  <c r="BS21" i="97"/>
  <c r="BW21" i="97"/>
  <c r="BO19" i="97"/>
  <c r="AV15" i="97"/>
  <c r="BF7" i="97"/>
  <c r="AX12" i="97"/>
  <c r="BO15" i="97"/>
  <c r="AV7" i="97"/>
  <c r="AV17" i="97"/>
  <c r="AY7" i="97"/>
  <c r="BC7" i="97"/>
  <c r="AW9" i="97"/>
  <c r="BA9" i="97"/>
  <c r="BE9" i="97"/>
  <c r="AY12" i="97"/>
  <c r="BC12" i="97"/>
  <c r="AW15" i="97"/>
  <c r="BA15" i="97"/>
  <c r="BE15" i="97"/>
  <c r="AY17" i="97"/>
  <c r="BC17" i="97"/>
  <c r="AW21" i="97"/>
  <c r="BA21" i="97"/>
  <c r="BE21" i="97"/>
  <c r="BG12" i="97"/>
  <c r="BH7" i="97"/>
  <c r="BL7" i="97"/>
  <c r="BJ9" i="97"/>
  <c r="BH12" i="97"/>
  <c r="BL12" i="97"/>
  <c r="BJ15" i="97"/>
  <c r="BH17" i="97"/>
  <c r="BL17" i="97"/>
  <c r="BJ21" i="97"/>
  <c r="BN7" i="97"/>
  <c r="BN17" i="97"/>
  <c r="BR7" i="97"/>
  <c r="BV7" i="97"/>
  <c r="BQ9" i="97"/>
  <c r="BU9" i="97"/>
  <c r="BP12" i="97"/>
  <c r="BT12" i="97"/>
  <c r="BX12" i="97"/>
  <c r="BS15" i="97"/>
  <c r="BW15" i="97"/>
  <c r="BR17" i="97"/>
  <c r="BV17" i="97"/>
  <c r="BQ19" i="97"/>
  <c r="BU19" i="97"/>
  <c r="BP21" i="97"/>
  <c r="BT21" i="97"/>
  <c r="BX21" i="97"/>
  <c r="AV12" i="97"/>
  <c r="BO21" i="97"/>
  <c r="AX7" i="97"/>
  <c r="BD9" i="97"/>
  <c r="BO7" i="97"/>
  <c r="BO17" i="97"/>
  <c r="AV9" i="97"/>
  <c r="AV21" i="97"/>
  <c r="AZ7" i="97"/>
  <c r="BD7" i="97"/>
  <c r="AX9" i="97"/>
  <c r="BB9" i="97"/>
  <c r="BF9" i="97"/>
  <c r="AZ12" i="97"/>
  <c r="BD12" i="97"/>
  <c r="AX15" i="97"/>
  <c r="BB15" i="97"/>
  <c r="BF15" i="97"/>
  <c r="AZ17" i="97"/>
  <c r="BD17" i="97"/>
  <c r="AX21" i="97"/>
  <c r="BB21" i="97"/>
  <c r="BF21" i="97"/>
  <c r="BG15" i="97"/>
  <c r="BI7" i="97"/>
  <c r="BM7" i="97"/>
  <c r="BK9" i="97"/>
  <c r="BI12" i="97"/>
  <c r="BM12" i="97"/>
  <c r="BK15" i="97"/>
  <c r="BI17" i="97"/>
  <c r="BM17" i="97"/>
  <c r="BK21" i="97"/>
  <c r="BN9" i="97"/>
  <c r="BN21" i="97"/>
  <c r="BS7" i="97"/>
  <c r="BW7" i="97"/>
  <c r="BR9" i="97"/>
  <c r="BV9" i="97"/>
  <c r="BQ12" i="97"/>
  <c r="BU12" i="97"/>
  <c r="BP15" i="97"/>
  <c r="BT15" i="97"/>
  <c r="BX15" i="97"/>
  <c r="BS17" i="97"/>
  <c r="BW17" i="97"/>
  <c r="BR19" i="97"/>
  <c r="BV19" i="97"/>
  <c r="BQ21" i="97"/>
  <c r="BU21" i="97"/>
  <c r="AW7" i="97"/>
  <c r="BA7" i="97"/>
  <c r="BE7" i="97"/>
  <c r="AY9" i="97"/>
  <c r="BC9" i="97"/>
  <c r="AW12" i="97"/>
  <c r="BA12" i="97"/>
  <c r="BE12" i="97"/>
  <c r="AY15" i="97"/>
  <c r="BC15" i="97"/>
  <c r="AW17" i="97"/>
  <c r="BA17" i="97"/>
  <c r="BE17" i="97"/>
  <c r="AY21" i="97"/>
  <c r="BC21" i="97"/>
  <c r="BG7" i="97"/>
  <c r="BG17" i="97"/>
  <c r="BJ7" i="97"/>
  <c r="BH9" i="97"/>
  <c r="BL9" i="97"/>
  <c r="BJ12" i="97"/>
  <c r="BH15" i="97"/>
  <c r="BL15" i="97"/>
  <c r="BJ17" i="97"/>
  <c r="BH21" i="97"/>
  <c r="BL21" i="97"/>
  <c r="BN12" i="97"/>
  <c r="BP7" i="97"/>
  <c r="BT7" i="97"/>
  <c r="BX7" i="97"/>
  <c r="BS9" i="97"/>
  <c r="BW9" i="97"/>
  <c r="BR12" i="97"/>
  <c r="BV12" i="97"/>
  <c r="BQ15" i="97"/>
  <c r="BU15" i="97"/>
  <c r="BP17" i="97"/>
  <c r="BT17" i="97"/>
  <c r="BX17" i="97"/>
  <c r="BS19" i="97"/>
  <c r="BW19" i="97"/>
  <c r="BR21" i="97"/>
  <c r="BV21" i="97"/>
  <c r="B3" i="77"/>
  <c r="B4" i="77"/>
  <c r="B6" i="77"/>
  <c r="BR13" i="97"/>
  <c r="BM10" i="97"/>
  <c r="BD13" i="97"/>
  <c r="BU13" i="97"/>
  <c r="BA10" i="97"/>
  <c r="AV13" i="97"/>
  <c r="BK10" i="97"/>
  <c r="BI10" i="97"/>
  <c r="BW10" i="97"/>
  <c r="BQ13" i="97"/>
  <c r="BJ13" i="97"/>
  <c r="BF13" i="97"/>
  <c r="AW10" i="97"/>
  <c r="BH13" i="97"/>
  <c r="BG13" i="97"/>
  <c r="BO10" i="97"/>
  <c r="BU10" i="97"/>
  <c r="BE13" i="97"/>
  <c r="BP10" i="97"/>
  <c r="AZ13" i="97"/>
  <c r="BF10" i="97"/>
  <c r="BM13" i="97"/>
  <c r="BN13" i="97"/>
  <c r="BT10" i="97"/>
  <c r="BP13" i="97"/>
  <c r="AZ10" i="97"/>
  <c r="BB10" i="97"/>
  <c r="BW13" i="97"/>
  <c r="BS10" i="97"/>
  <c r="BV10" i="97"/>
  <c r="BL10" i="97"/>
  <c r="AX13" i="97"/>
  <c r="AV10" i="97"/>
  <c r="BC10" i="97"/>
  <c r="BC13" i="97"/>
  <c r="BX13" i="97"/>
  <c r="BQ10" i="97"/>
  <c r="AW13" i="97"/>
  <c r="BL13" i="97"/>
  <c r="BO13" i="97"/>
  <c r="AX10" i="97"/>
  <c r="BI13" i="97"/>
  <c r="BG10" i="97"/>
  <c r="BV13" i="97"/>
  <c r="BS13" i="97"/>
  <c r="BR10" i="97"/>
  <c r="BH10" i="97"/>
  <c r="BE10" i="97"/>
  <c r="BX10" i="97"/>
  <c r="AY10" i="97"/>
  <c r="AY13" i="97"/>
  <c r="BT13" i="97"/>
  <c r="BN10" i="97"/>
  <c r="BD10" i="97"/>
  <c r="BJ10" i="97"/>
  <c r="BK13" i="97"/>
  <c r="BA13" i="97"/>
  <c r="BB13" i="97"/>
  <c r="Z21" i="97"/>
  <c r="AC21" i="97"/>
  <c r="AA17" i="97"/>
  <c r="AA7" i="97"/>
  <c r="AF21" i="97"/>
  <c r="AL19" i="97"/>
  <c r="AN17" i="97"/>
  <c r="AT15" i="97"/>
  <c r="AP15" i="97"/>
  <c r="AL15" i="97"/>
  <c r="AH15" i="97"/>
  <c r="AD15" i="97"/>
  <c r="AN12" i="97"/>
  <c r="AJ12" i="97"/>
  <c r="AF12" i="97"/>
  <c r="AU9" i="97"/>
  <c r="AQ9" i="97"/>
  <c r="AM9" i="97"/>
  <c r="AI9" i="97"/>
  <c r="AE9" i="97"/>
  <c r="AS7" i="97"/>
  <c r="AO7" i="97"/>
  <c r="AK7" i="97"/>
  <c r="AG7" i="97"/>
  <c r="V21" i="97"/>
  <c r="AB17" i="97"/>
  <c r="Y21" i="97"/>
  <c r="X19" i="97"/>
  <c r="W17" i="97"/>
  <c r="AC12" i="97"/>
  <c r="X9" i="97"/>
  <c r="AR21" i="97"/>
  <c r="AJ21" i="97"/>
  <c r="AT19" i="97"/>
  <c r="AH19" i="97"/>
  <c r="AD19" i="97"/>
  <c r="AR17" i="97"/>
  <c r="AF17" i="97"/>
  <c r="AR12" i="97"/>
  <c r="V7" i="97"/>
  <c r="V17" i="97"/>
  <c r="AB21" i="97"/>
  <c r="X21" i="97"/>
  <c r="AA19" i="97"/>
  <c r="W19" i="97"/>
  <c r="Z17" i="97"/>
  <c r="AC15" i="97"/>
  <c r="Y15" i="97"/>
  <c r="AB12" i="97"/>
  <c r="X12" i="97"/>
  <c r="AA9" i="97"/>
  <c r="W9" i="97"/>
  <c r="Z7" i="97"/>
  <c r="AU21" i="97"/>
  <c r="AQ21" i="97"/>
  <c r="AM21" i="97"/>
  <c r="AI21" i="97"/>
  <c r="AE21" i="97"/>
  <c r="AS19" i="97"/>
  <c r="AO19" i="97"/>
  <c r="AK19" i="97"/>
  <c r="AG19" i="97"/>
  <c r="AU17" i="97"/>
  <c r="AQ17" i="97"/>
  <c r="AM17" i="97"/>
  <c r="AI17" i="97"/>
  <c r="AE17" i="97"/>
  <c r="AS15" i="97"/>
  <c r="AO15" i="97"/>
  <c r="AK15" i="97"/>
  <c r="AG15" i="97"/>
  <c r="AU12" i="97"/>
  <c r="AQ12" i="97"/>
  <c r="AM12" i="97"/>
  <c r="AI12" i="97"/>
  <c r="AE12" i="97"/>
  <c r="AT9" i="97"/>
  <c r="AP9" i="97"/>
  <c r="AL9" i="97"/>
  <c r="AH9" i="97"/>
  <c r="AD9" i="97"/>
  <c r="AR7" i="97"/>
  <c r="AN7" i="97"/>
  <c r="AJ7" i="97"/>
  <c r="AF7" i="97"/>
  <c r="V12" i="97"/>
  <c r="AC19" i="97"/>
  <c r="V15" i="97"/>
  <c r="AB19" i="97"/>
  <c r="Z15" i="97"/>
  <c r="Y12" i="97"/>
  <c r="AB9" i="97"/>
  <c r="W7" i="97"/>
  <c r="AN21" i="97"/>
  <c r="AP19" i="97"/>
  <c r="AJ17" i="97"/>
  <c r="V9" i="97"/>
  <c r="V19" i="97"/>
  <c r="AA21" i="97"/>
  <c r="W21" i="97"/>
  <c r="Z19" i="97"/>
  <c r="AC17" i="97"/>
  <c r="Y17" i="97"/>
  <c r="AB15" i="97"/>
  <c r="X15" i="97"/>
  <c r="AA12" i="97"/>
  <c r="W12" i="97"/>
  <c r="Z9" i="97"/>
  <c r="AC7" i="97"/>
  <c r="Y7" i="97"/>
  <c r="AT21" i="97"/>
  <c r="AP21" i="97"/>
  <c r="AL21" i="97"/>
  <c r="AH21" i="97"/>
  <c r="AD21" i="97"/>
  <c r="AR19" i="97"/>
  <c r="AN19" i="97"/>
  <c r="AJ19" i="97"/>
  <c r="AF19" i="97"/>
  <c r="AT17" i="97"/>
  <c r="AP17" i="97"/>
  <c r="AL17" i="97"/>
  <c r="AH17" i="97"/>
  <c r="AD17" i="97"/>
  <c r="AR15" i="97"/>
  <c r="AN15" i="97"/>
  <c r="AJ15" i="97"/>
  <c r="AF15" i="97"/>
  <c r="AT12" i="97"/>
  <c r="AP12" i="97"/>
  <c r="AL12" i="97"/>
  <c r="AH12" i="97"/>
  <c r="AD12" i="97"/>
  <c r="AS9" i="97"/>
  <c r="AO9" i="97"/>
  <c r="AK9" i="97"/>
  <c r="AG9" i="97"/>
  <c r="AU7" i="97"/>
  <c r="AQ7" i="97"/>
  <c r="AM7" i="97"/>
  <c r="AI7" i="97"/>
  <c r="AE7" i="97"/>
  <c r="Y19" i="97"/>
  <c r="X17" i="97"/>
  <c r="AA15" i="97"/>
  <c r="W15" i="97"/>
  <c r="Z12" i="97"/>
  <c r="AC9" i="97"/>
  <c r="Y9" i="97"/>
  <c r="AB7" i="97"/>
  <c r="X7" i="97"/>
  <c r="AS21" i="97"/>
  <c r="AO21" i="97"/>
  <c r="AK21" i="97"/>
  <c r="AG21" i="97"/>
  <c r="AU19" i="97"/>
  <c r="AQ19" i="97"/>
  <c r="AM19" i="97"/>
  <c r="AI19" i="97"/>
  <c r="AE19" i="97"/>
  <c r="AS17" i="97"/>
  <c r="AO17" i="97"/>
  <c r="AK17" i="97"/>
  <c r="AG17" i="97"/>
  <c r="AU15" i="97"/>
  <c r="AQ15" i="97"/>
  <c r="AM15" i="97"/>
  <c r="AI15" i="97"/>
  <c r="AE15" i="97"/>
  <c r="AS12" i="97"/>
  <c r="AO12" i="97"/>
  <c r="AK12" i="97"/>
  <c r="AG12" i="97"/>
  <c r="AN10" i="97"/>
  <c r="AR9" i="97"/>
  <c r="AN9" i="97"/>
  <c r="AJ9" i="97"/>
  <c r="AF9" i="97"/>
  <c r="AT7" i="97"/>
  <c r="AP7" i="97"/>
  <c r="AL7" i="97"/>
  <c r="AH7" i="97"/>
  <c r="AD7" i="97"/>
  <c r="B3" i="79"/>
  <c r="B4" i="79"/>
  <c r="B6" i="79"/>
  <c r="B3" i="86"/>
  <c r="B4" i="86"/>
  <c r="B6" i="86"/>
  <c r="J13" i="100"/>
  <c r="J29" i="100" s="1"/>
  <c r="J46" i="100" s="1"/>
  <c r="I12" i="97"/>
  <c r="O15" i="97"/>
  <c r="I15" i="97"/>
  <c r="T17" i="97"/>
  <c r="O17" i="97"/>
  <c r="R15" i="97"/>
  <c r="N15" i="97"/>
  <c r="R13" i="100"/>
  <c r="R29" i="100" s="1"/>
  <c r="R46" i="100" s="1"/>
  <c r="Q12" i="97"/>
  <c r="V10" i="100"/>
  <c r="V26" i="100" s="1"/>
  <c r="V43" i="100"/>
  <c r="U9" i="97"/>
  <c r="Q10" i="100"/>
  <c r="Q26" i="100" s="1"/>
  <c r="Q43" i="100" s="1"/>
  <c r="P9" i="97"/>
  <c r="U8" i="100"/>
  <c r="U24" i="100" s="1"/>
  <c r="U41" i="100"/>
  <c r="T7" i="97"/>
  <c r="P8" i="100"/>
  <c r="P24" i="100" s="1"/>
  <c r="P41" i="100" s="1"/>
  <c r="O7" i="97"/>
  <c r="AH10" i="97"/>
  <c r="AO13" i="97"/>
  <c r="X13" i="97"/>
  <c r="AM13" i="97"/>
  <c r="AO10" i="97"/>
  <c r="AA13" i="97"/>
  <c r="AM10" i="97"/>
  <c r="AP13" i="97"/>
  <c r="AC13" i="97"/>
  <c r="AI13" i="97"/>
  <c r="AF13" i="97"/>
  <c r="AH13" i="97"/>
  <c r="AT10" i="97"/>
  <c r="J8" i="100"/>
  <c r="J24" i="100" s="1"/>
  <c r="J41" i="100"/>
  <c r="I7" i="97"/>
  <c r="I17" i="97"/>
  <c r="R17" i="97"/>
  <c r="N17" i="97"/>
  <c r="Q15" i="97"/>
  <c r="V13" i="100"/>
  <c r="V29" i="100" s="1"/>
  <c r="V46" i="100" s="1"/>
  <c r="U12" i="97"/>
  <c r="Q13" i="100"/>
  <c r="Q29" i="100" s="1"/>
  <c r="Q46" i="100"/>
  <c r="P12" i="97"/>
  <c r="U10" i="100"/>
  <c r="U26" i="100" s="1"/>
  <c r="U43" i="100" s="1"/>
  <c r="T9" i="97"/>
  <c r="P10" i="100"/>
  <c r="P26" i="100" s="1"/>
  <c r="O9" i="97"/>
  <c r="S8" i="100"/>
  <c r="S24" i="100" s="1"/>
  <c r="S41" i="100" s="1"/>
  <c r="R7" i="97"/>
  <c r="O8" i="100"/>
  <c r="O24" i="100" s="1"/>
  <c r="N7" i="97"/>
  <c r="AL10" i="97"/>
  <c r="AS13" i="97"/>
  <c r="AB13" i="97"/>
  <c r="AU13" i="97"/>
  <c r="AJ13" i="97"/>
  <c r="V10" i="97"/>
  <c r="AQ10" i="97"/>
  <c r="Y10" i="97"/>
  <c r="AF10" i="97"/>
  <c r="AQ13" i="97"/>
  <c r="AN13" i="97"/>
  <c r="AL13" i="97"/>
  <c r="Z10" i="97"/>
  <c r="J10" i="100"/>
  <c r="J26" i="100" s="1"/>
  <c r="J43" i="100" s="1"/>
  <c r="I9" i="97"/>
  <c r="Q17" i="97"/>
  <c r="U15" i="97"/>
  <c r="P15" i="97"/>
  <c r="U13" i="100"/>
  <c r="U29" i="100" s="1"/>
  <c r="U46" i="100" s="1"/>
  <c r="T12" i="97"/>
  <c r="P13" i="100"/>
  <c r="P29" i="100" s="1"/>
  <c r="P46" i="100" s="1"/>
  <c r="O12" i="97"/>
  <c r="S10" i="100"/>
  <c r="S26" i="100" s="1"/>
  <c r="R9" i="97"/>
  <c r="O10" i="100"/>
  <c r="O26" i="100"/>
  <c r="O43" i="100" s="1"/>
  <c r="N9" i="97"/>
  <c r="R8" i="100"/>
  <c r="R24" i="100"/>
  <c r="R41" i="100" s="1"/>
  <c r="Q7" i="97"/>
  <c r="AG13" i="97"/>
  <c r="X10" i="97"/>
  <c r="V13" i="97"/>
  <c r="Z13" i="97"/>
  <c r="AR13" i="97"/>
  <c r="AE10" i="97"/>
  <c r="AU10" i="97"/>
  <c r="AC10" i="97"/>
  <c r="AJ10" i="97"/>
  <c r="AK10" i="97"/>
  <c r="W10" i="97"/>
  <c r="AT13" i="97"/>
  <c r="U17" i="97"/>
  <c r="P17" i="97"/>
  <c r="T15" i="97"/>
  <c r="S13" i="100"/>
  <c r="S29" i="100" s="1"/>
  <c r="S46" i="100" s="1"/>
  <c r="R12" i="97"/>
  <c r="O13" i="100"/>
  <c r="O29" i="100" s="1"/>
  <c r="N12" i="97"/>
  <c r="R10" i="100"/>
  <c r="R26" i="100" s="1"/>
  <c r="R43" i="100" s="1"/>
  <c r="Q9" i="97"/>
  <c r="V8" i="100"/>
  <c r="V24" i="100" s="1"/>
  <c r="U7" i="97"/>
  <c r="Q8" i="100"/>
  <c r="Q24" i="100" s="1"/>
  <c r="Q41" i="100" s="1"/>
  <c r="P7" i="97"/>
  <c r="AD10" i="97"/>
  <c r="AK13" i="97"/>
  <c r="AB10" i="97"/>
  <c r="AE13" i="97"/>
  <c r="AG10" i="97"/>
  <c r="AA10" i="97"/>
  <c r="AI10" i="97"/>
  <c r="AD13" i="97"/>
  <c r="Y13" i="97"/>
  <c r="AR10" i="97"/>
  <c r="AS10" i="97"/>
  <c r="W13" i="97"/>
  <c r="AP10" i="97"/>
  <c r="B8" i="100"/>
  <c r="B24" i="100" s="1"/>
  <c r="B41" i="100" s="1"/>
  <c r="B10" i="100"/>
  <c r="B13" i="100"/>
  <c r="B29" i="100" s="1"/>
  <c r="B46" i="100"/>
  <c r="O11" i="100"/>
  <c r="O27" i="100" s="1"/>
  <c r="N10" i="97"/>
  <c r="S14" i="100"/>
  <c r="S30" i="100" s="1"/>
  <c r="S47" i="100" s="1"/>
  <c r="R13" i="97"/>
  <c r="Q14" i="100"/>
  <c r="Q30" i="100" s="1"/>
  <c r="Q47" i="100" s="1"/>
  <c r="P13" i="97"/>
  <c r="Q11" i="100"/>
  <c r="Q27" i="100" s="1"/>
  <c r="Q44" i="100" s="1"/>
  <c r="P10" i="97"/>
  <c r="O14" i="100"/>
  <c r="O30" i="100" s="1"/>
  <c r="N13" i="97"/>
  <c r="J14" i="100"/>
  <c r="J30" i="100" s="1"/>
  <c r="I13" i="97"/>
  <c r="U14" i="100"/>
  <c r="U30" i="100" s="1"/>
  <c r="U47" i="100" s="1"/>
  <c r="T13" i="97"/>
  <c r="R11" i="100"/>
  <c r="R27" i="100" s="1"/>
  <c r="R44" i="100" s="1"/>
  <c r="Q10" i="97"/>
  <c r="P11" i="100"/>
  <c r="P27" i="100" s="1"/>
  <c r="O10" i="97"/>
  <c r="S11" i="100"/>
  <c r="S27" i="100"/>
  <c r="R10" i="97"/>
  <c r="R14" i="100"/>
  <c r="R30" i="100" s="1"/>
  <c r="R47" i="100" s="1"/>
  <c r="Q13" i="97"/>
  <c r="V14" i="100"/>
  <c r="V30" i="100" s="1"/>
  <c r="U13" i="97"/>
  <c r="V11" i="100"/>
  <c r="V27" i="100" s="1"/>
  <c r="V44" i="100" s="1"/>
  <c r="U10" i="97"/>
  <c r="J11" i="100"/>
  <c r="J27" i="100" s="1"/>
  <c r="J44" i="100" s="1"/>
  <c r="I10" i="97"/>
  <c r="P14" i="100"/>
  <c r="P30" i="100" s="1"/>
  <c r="P47" i="100" s="1"/>
  <c r="O13" i="97"/>
  <c r="U11" i="100"/>
  <c r="U27" i="100" s="1"/>
  <c r="U44" i="100" s="1"/>
  <c r="T10" i="97"/>
  <c r="B14" i="100"/>
  <c r="B30" i="100" s="1"/>
  <c r="B47" i="100" s="1"/>
  <c r="B11" i="100"/>
  <c r="B27" i="100"/>
  <c r="B44" i="100" s="1"/>
  <c r="B26" i="100"/>
  <c r="B43" i="100" s="1"/>
  <c r="H10" i="100"/>
  <c r="H26" i="100" s="1"/>
  <c r="H43" i="100" s="1"/>
  <c r="G9" i="97"/>
  <c r="H13" i="100"/>
  <c r="H29" i="100" s="1"/>
  <c r="G12" i="97"/>
  <c r="G15" i="97"/>
  <c r="H8" i="100"/>
  <c r="H24" i="100" s="1"/>
  <c r="G7" i="97"/>
  <c r="G17" i="97"/>
  <c r="H14" i="100"/>
  <c r="H30" i="100" s="1"/>
  <c r="H47" i="100" s="1"/>
  <c r="G13" i="97"/>
  <c r="H11" i="100"/>
  <c r="H27" i="100"/>
  <c r="G10" i="97"/>
  <c r="E15" i="97"/>
  <c r="K15" i="97"/>
  <c r="H17" i="97"/>
  <c r="F15" i="97"/>
  <c r="D17" i="97"/>
  <c r="J17" i="97"/>
  <c r="H15" i="97"/>
  <c r="E17" i="97"/>
  <c r="K17" i="97"/>
  <c r="D15" i="97"/>
  <c r="J15" i="97"/>
  <c r="F17" i="97"/>
  <c r="C17" i="97"/>
  <c r="D13" i="100"/>
  <c r="D29" i="100"/>
  <c r="C12" i="97"/>
  <c r="C13" i="100"/>
  <c r="C29" i="100" s="1"/>
  <c r="C46" i="100" s="1"/>
  <c r="B12" i="97"/>
  <c r="B17" i="97"/>
  <c r="C8" i="100"/>
  <c r="C24" i="100" s="1"/>
  <c r="B7" i="97"/>
  <c r="F10" i="100"/>
  <c r="F26" i="100"/>
  <c r="F43" i="100" s="1"/>
  <c r="E9" i="97"/>
  <c r="D10" i="100"/>
  <c r="D26" i="100"/>
  <c r="C9" i="97"/>
  <c r="C15" i="97"/>
  <c r="D8" i="100"/>
  <c r="D24" i="100"/>
  <c r="C7" i="97"/>
  <c r="F8" i="100"/>
  <c r="F24" i="100" s="1"/>
  <c r="F41" i="100" s="1"/>
  <c r="E7" i="97"/>
  <c r="F13" i="100"/>
  <c r="F29" i="100" s="1"/>
  <c r="F46" i="100" s="1"/>
  <c r="E12" i="97"/>
  <c r="C10" i="100"/>
  <c r="C26" i="100" s="1"/>
  <c r="B9" i="97"/>
  <c r="B15" i="97"/>
  <c r="C14" i="100"/>
  <c r="C30" i="100" s="1"/>
  <c r="C47" i="100" s="1"/>
  <c r="B13" i="97"/>
  <c r="D14" i="100"/>
  <c r="D30" i="100" s="1"/>
  <c r="C13" i="97"/>
  <c r="F14" i="100"/>
  <c r="F30" i="100" s="1"/>
  <c r="E13" i="97"/>
  <c r="F11" i="100"/>
  <c r="F27" i="100"/>
  <c r="F44" i="100" s="1"/>
  <c r="E10" i="97"/>
  <c r="C11" i="100"/>
  <c r="C27" i="100"/>
  <c r="C44" i="100" s="1"/>
  <c r="B10" i="97"/>
  <c r="D11" i="100"/>
  <c r="D27" i="100"/>
  <c r="D44" i="100" s="1"/>
  <c r="C10" i="97"/>
  <c r="B2" i="84"/>
  <c r="B3" i="84"/>
  <c r="B5" i="84"/>
  <c r="G13" i="100"/>
  <c r="G29" i="100" s="1"/>
  <c r="G46" i="100"/>
  <c r="F12" i="97"/>
  <c r="N10" i="100"/>
  <c r="N26" i="100" s="1"/>
  <c r="N43" i="100" s="1"/>
  <c r="M9" i="97"/>
  <c r="E10" i="100"/>
  <c r="E26" i="100" s="1"/>
  <c r="E43" i="100"/>
  <c r="D9" i="97"/>
  <c r="N13" i="100"/>
  <c r="N29" i="100" s="1"/>
  <c r="N46" i="100" s="1"/>
  <c r="M12" i="97"/>
  <c r="K8" i="100"/>
  <c r="K24" i="100" s="1"/>
  <c r="J7" i="97"/>
  <c r="M13" i="100"/>
  <c r="M29" i="100"/>
  <c r="M46" i="100" s="1"/>
  <c r="L12" i="97"/>
  <c r="G10" i="100"/>
  <c r="G26" i="100"/>
  <c r="F9" i="97"/>
  <c r="L13" i="100"/>
  <c r="L29" i="100" s="1"/>
  <c r="L46" i="100" s="1"/>
  <c r="K12" i="97"/>
  <c r="I10" i="100"/>
  <c r="I26" i="100" s="1"/>
  <c r="I43" i="100" s="1"/>
  <c r="H9" i="97"/>
  <c r="M8" i="100"/>
  <c r="M24" i="100" s="1"/>
  <c r="L7" i="97"/>
  <c r="M15" i="97"/>
  <c r="L10" i="100"/>
  <c r="L26" i="100" s="1"/>
  <c r="L43" i="100" s="1"/>
  <c r="K9" i="97"/>
  <c r="E13" i="100"/>
  <c r="E29" i="100" s="1"/>
  <c r="E46" i="100" s="1"/>
  <c r="D12" i="97"/>
  <c r="I13" i="100"/>
  <c r="I29" i="100" s="1"/>
  <c r="I46" i="100" s="1"/>
  <c r="H12" i="97"/>
  <c r="L15" i="97"/>
  <c r="G8" i="100"/>
  <c r="G24" i="100"/>
  <c r="G41" i="100" s="1"/>
  <c r="F7" i="97"/>
  <c r="K13" i="100"/>
  <c r="K29" i="100"/>
  <c r="K46" i="100" s="1"/>
  <c r="J12" i="97"/>
  <c r="L17" i="97"/>
  <c r="E8" i="100"/>
  <c r="E24" i="100" s="1"/>
  <c r="E41" i="100" s="1"/>
  <c r="D7" i="97"/>
  <c r="I8" i="100"/>
  <c r="I24" i="100" s="1"/>
  <c r="I41" i="100"/>
  <c r="H7" i="97"/>
  <c r="K10" i="100"/>
  <c r="K26" i="100" s="1"/>
  <c r="K43" i="100" s="1"/>
  <c r="J9" i="97"/>
  <c r="L8" i="100"/>
  <c r="L24" i="100" s="1"/>
  <c r="L41" i="100"/>
  <c r="K7" i="97"/>
  <c r="M10" i="100"/>
  <c r="M26" i="100" s="1"/>
  <c r="M43" i="100" s="1"/>
  <c r="L9" i="97"/>
  <c r="N8" i="100"/>
  <c r="N24" i="100" s="1"/>
  <c r="N41" i="100"/>
  <c r="M7" i="97"/>
  <c r="M17" i="97"/>
  <c r="G11" i="100"/>
  <c r="G27" i="100"/>
  <c r="F10" i="97"/>
  <c r="N14" i="100"/>
  <c r="N30" i="100"/>
  <c r="M13" i="97"/>
  <c r="M11" i="100"/>
  <c r="M27" i="100" s="1"/>
  <c r="M44" i="100"/>
  <c r="L10" i="97"/>
  <c r="E14" i="100"/>
  <c r="E30" i="100" s="1"/>
  <c r="E47" i="100" s="1"/>
  <c r="D13" i="97"/>
  <c r="L11" i="100"/>
  <c r="L27" i="100"/>
  <c r="K10" i="97"/>
  <c r="I14" i="100"/>
  <c r="I30" i="100"/>
  <c r="I47" i="100" s="1"/>
  <c r="H13" i="97"/>
  <c r="M14" i="100"/>
  <c r="M30" i="100"/>
  <c r="L13" i="97"/>
  <c r="N11" i="100"/>
  <c r="N27" i="100" s="1"/>
  <c r="N44" i="100" s="1"/>
  <c r="M10" i="97"/>
  <c r="G14" i="100"/>
  <c r="G30" i="100" s="1"/>
  <c r="F13" i="97"/>
  <c r="I11" i="100"/>
  <c r="I27" i="100" s="1"/>
  <c r="H10" i="97"/>
  <c r="K11" i="100"/>
  <c r="K27" i="100"/>
  <c r="K44" i="100" s="1"/>
  <c r="J10" i="97"/>
  <c r="K14" i="100"/>
  <c r="K30" i="100"/>
  <c r="J13" i="97"/>
  <c r="L14" i="100"/>
  <c r="L30" i="100" s="1"/>
  <c r="K13" i="97"/>
  <c r="E11" i="100"/>
  <c r="E27" i="100" s="1"/>
  <c r="E44" i="100" s="1"/>
  <c r="D10" i="97"/>
  <c r="B12" i="77"/>
  <c r="B9" i="77"/>
  <c r="B7" i="77"/>
  <c r="B7" i="79"/>
  <c r="B7" i="86"/>
  <c r="B12" i="79"/>
  <c r="B12" i="86"/>
  <c r="B9" i="79"/>
  <c r="B9" i="86"/>
  <c r="B10" i="77"/>
  <c r="B13" i="77"/>
  <c r="B13" i="79"/>
  <c r="B13" i="86"/>
  <c r="B10" i="79"/>
  <c r="B10" i="86"/>
  <c r="B6" i="84"/>
  <c r="B18" i="84"/>
  <c r="B8" i="84"/>
  <c r="B16" i="84"/>
  <c r="B14" i="84"/>
  <c r="B20" i="84"/>
  <c r="B11" i="84"/>
  <c r="B9" i="84"/>
  <c r="B12" i="84"/>
  <c r="BG3" i="30"/>
  <c r="BG3" i="33" s="1"/>
  <c r="BH3" i="30"/>
  <c r="BG4" i="30"/>
  <c r="BG24" i="30"/>
  <c r="BH4" i="30"/>
  <c r="BH4" i="31"/>
  <c r="BG6" i="30"/>
  <c r="BG16" i="30"/>
  <c r="BG6" i="31" s="1"/>
  <c r="BH6" i="30"/>
  <c r="BH16" i="30" s="1"/>
  <c r="BH6" i="31" s="1"/>
  <c r="BG14" i="30"/>
  <c r="AY3" i="30"/>
  <c r="AY3" i="33"/>
  <c r="AZ3" i="30"/>
  <c r="AZ13" i="30"/>
  <c r="BA3" i="30"/>
  <c r="BA3" i="31"/>
  <c r="BB3" i="30"/>
  <c r="BB23" i="30"/>
  <c r="BC3" i="30"/>
  <c r="BC23" i="30"/>
  <c r="BD3" i="30"/>
  <c r="BD3" i="33"/>
  <c r="BE3" i="30"/>
  <c r="BF3" i="30"/>
  <c r="AY4" i="30"/>
  <c r="AY24" i="30" s="1"/>
  <c r="AZ4" i="30"/>
  <c r="BA4" i="30"/>
  <c r="BB4" i="30"/>
  <c r="BB4" i="31"/>
  <c r="BC4" i="30"/>
  <c r="BC4" i="31"/>
  <c r="BD4" i="30"/>
  <c r="BE4" i="30"/>
  <c r="BF4" i="30"/>
  <c r="BF4" i="33" s="1"/>
  <c r="AY6" i="30"/>
  <c r="AY16" i="30" s="1"/>
  <c r="AY6" i="33" s="1"/>
  <c r="AZ6" i="30"/>
  <c r="AZ16" i="30" s="1"/>
  <c r="BA6" i="30"/>
  <c r="BA16" i="30" s="1"/>
  <c r="BA26" i="30" s="1"/>
  <c r="BB6" i="30"/>
  <c r="BB16" i="30"/>
  <c r="BC6" i="30"/>
  <c r="BC16" i="30"/>
  <c r="BC26" i="30" s="1"/>
  <c r="BD6" i="30"/>
  <c r="BD16" i="30" s="1"/>
  <c r="BD26" i="30" s="1"/>
  <c r="BE6" i="30"/>
  <c r="BE16" i="30" s="1"/>
  <c r="BE6" i="33" s="1"/>
  <c r="BE6" i="31"/>
  <c r="BF6" i="30"/>
  <c r="BF16" i="30"/>
  <c r="BG9" i="30"/>
  <c r="BG19" i="30"/>
  <c r="BG29" i="30" s="1"/>
  <c r="BH9" i="30"/>
  <c r="BH19" i="30"/>
  <c r="BH29" i="30" s="1"/>
  <c r="BC9" i="30"/>
  <c r="BC19" i="30" s="1"/>
  <c r="BC29" i="30" s="1"/>
  <c r="BE9" i="30"/>
  <c r="BE19" i="30"/>
  <c r="BE29" i="30" s="1"/>
  <c r="BD9" i="30"/>
  <c r="BD19" i="30"/>
  <c r="BF9" i="30"/>
  <c r="BF19" i="30"/>
  <c r="BE7" i="30"/>
  <c r="BE17" i="30"/>
  <c r="BE7" i="31" s="1"/>
  <c r="BA7" i="30"/>
  <c r="BA17" i="30" s="1"/>
  <c r="BE10" i="30"/>
  <c r="BE20" i="30"/>
  <c r="BA9" i="30"/>
  <c r="BA19" i="30" s="1"/>
  <c r="BA10" i="30"/>
  <c r="BA20" i="30"/>
  <c r="AX3" i="30"/>
  <c r="AX3" i="33"/>
  <c r="AX4" i="30"/>
  <c r="AY9" i="30"/>
  <c r="AY19" i="30" s="1"/>
  <c r="BD7" i="30"/>
  <c r="BD17" i="30"/>
  <c r="AY7" i="30"/>
  <c r="AY17" i="30"/>
  <c r="AY27" i="30"/>
  <c r="BD10" i="30"/>
  <c r="BD20" i="30" s="1"/>
  <c r="AY10" i="30"/>
  <c r="AY20" i="30"/>
  <c r="AY30" i="30"/>
  <c r="BF7" i="30"/>
  <c r="BF17" i="30" s="1"/>
  <c r="BF27" i="30" s="1"/>
  <c r="BF10" i="30"/>
  <c r="BF20" i="30" s="1"/>
  <c r="BF10" i="33" s="1"/>
  <c r="AN3" i="30"/>
  <c r="AO3" i="30"/>
  <c r="AP3" i="30"/>
  <c r="AQ3" i="30"/>
  <c r="AQ3" i="31"/>
  <c r="AR3" i="30"/>
  <c r="AS3" i="30"/>
  <c r="AS3" i="31"/>
  <c r="AT3" i="30"/>
  <c r="AU3" i="30"/>
  <c r="AU3" i="31"/>
  <c r="AV3" i="30"/>
  <c r="AV3" i="31"/>
  <c r="AW3" i="30"/>
  <c r="AN4" i="30"/>
  <c r="AN4" i="31"/>
  <c r="AO4" i="30"/>
  <c r="AP4" i="30"/>
  <c r="AP24" i="30"/>
  <c r="AQ4" i="30"/>
  <c r="AR4" i="30"/>
  <c r="AS4" i="30"/>
  <c r="AT4" i="30"/>
  <c r="AU4" i="30"/>
  <c r="AU4" i="31" s="1"/>
  <c r="AV4" i="30"/>
  <c r="AV14" i="30"/>
  <c r="AW4" i="30"/>
  <c r="AN4" i="33"/>
  <c r="AX6" i="30"/>
  <c r="AX16" i="30" s="1"/>
  <c r="AQ6" i="30"/>
  <c r="AQ16" i="30"/>
  <c r="AQ6" i="33"/>
  <c r="AN6" i="30"/>
  <c r="AN16" i="30"/>
  <c r="AN6" i="33"/>
  <c r="AR6" i="30"/>
  <c r="AR16" i="30" s="1"/>
  <c r="AV6" i="30"/>
  <c r="AV16" i="30"/>
  <c r="AV6" i="31"/>
  <c r="AO6" i="30"/>
  <c r="AO16" i="30" s="1"/>
  <c r="AS6" i="30"/>
  <c r="AS16" i="30"/>
  <c r="AW6" i="30"/>
  <c r="AW16" i="30" s="1"/>
  <c r="AU6" i="30"/>
  <c r="AU16" i="30"/>
  <c r="AP6" i="30"/>
  <c r="AP16" i="30"/>
  <c r="AP6" i="33"/>
  <c r="AT6" i="30"/>
  <c r="AT16" i="30" s="1"/>
  <c r="BG7" i="30"/>
  <c r="BG17" i="30" s="1"/>
  <c r="BG7" i="33" s="1"/>
  <c r="AI3" i="30"/>
  <c r="AJ3" i="30"/>
  <c r="AK3" i="30"/>
  <c r="AL3" i="30"/>
  <c r="AL13" i="30"/>
  <c r="AM3" i="30"/>
  <c r="AI4" i="30"/>
  <c r="AI4" i="33"/>
  <c r="AJ4" i="30"/>
  <c r="AK4" i="30"/>
  <c r="AL4" i="30"/>
  <c r="AM4" i="30"/>
  <c r="BG10" i="30"/>
  <c r="BG20" i="30" s="1"/>
  <c r="AH3" i="30"/>
  <c r="AH4" i="30"/>
  <c r="AN7" i="30"/>
  <c r="AN17" i="30"/>
  <c r="AN9" i="30"/>
  <c r="AN19" i="30"/>
  <c r="AJ6" i="30"/>
  <c r="AJ16" i="30"/>
  <c r="AJ6" i="33" s="1"/>
  <c r="AL6" i="30"/>
  <c r="AL16" i="30" s="1"/>
  <c r="AK6" i="30"/>
  <c r="AK16" i="30" s="1"/>
  <c r="AK6" i="33"/>
  <c r="AI6" i="30"/>
  <c r="AI16" i="30"/>
  <c r="AM6" i="30"/>
  <c r="AM16" i="30"/>
  <c r="AM26" i="30" s="1"/>
  <c r="AH6" i="30"/>
  <c r="AH16" i="30" s="1"/>
  <c r="AH26" i="30"/>
  <c r="AN10" i="30"/>
  <c r="AN20" i="30"/>
  <c r="AB3" i="30"/>
  <c r="AC3" i="30"/>
  <c r="AC3" i="31" s="1"/>
  <c r="AD3" i="30"/>
  <c r="AE3" i="30"/>
  <c r="AE3" i="31"/>
  <c r="AF3" i="30"/>
  <c r="AF3" i="31"/>
  <c r="AG3" i="30"/>
  <c r="AB4" i="30"/>
  <c r="AC4" i="30"/>
  <c r="AD4" i="30"/>
  <c r="AD4" i="31" s="1"/>
  <c r="AE4" i="30"/>
  <c r="AE4" i="33" s="1"/>
  <c r="AF4" i="30"/>
  <c r="AF24" i="30"/>
  <c r="AG4" i="30"/>
  <c r="AG4" i="31"/>
  <c r="B3" i="33"/>
  <c r="Z10" i="33"/>
  <c r="V10" i="33"/>
  <c r="R10" i="33"/>
  <c r="N10" i="33"/>
  <c r="J10" i="33"/>
  <c r="F10" i="33"/>
  <c r="B10" i="33"/>
  <c r="Y9" i="33"/>
  <c r="W9" i="33"/>
  <c r="U9" i="33"/>
  <c r="S9" i="33"/>
  <c r="Q9" i="33"/>
  <c r="M9" i="33"/>
  <c r="K9" i="33"/>
  <c r="I9" i="33"/>
  <c r="G9" i="33"/>
  <c r="E9" i="33"/>
  <c r="C9" i="33"/>
  <c r="X7" i="33"/>
  <c r="V7" i="33"/>
  <c r="T7" i="33"/>
  <c r="R7" i="33"/>
  <c r="P7" i="33"/>
  <c r="N7" i="33"/>
  <c r="L7" i="33"/>
  <c r="H7" i="33"/>
  <c r="F7" i="33"/>
  <c r="D7" i="33"/>
  <c r="B7" i="33"/>
  <c r="Y6" i="33"/>
  <c r="W6" i="33"/>
  <c r="S6" i="33"/>
  <c r="Q6" i="33"/>
  <c r="O6" i="33"/>
  <c r="M6" i="33"/>
  <c r="K6" i="33"/>
  <c r="I6" i="33"/>
  <c r="G6" i="33"/>
  <c r="C6" i="33"/>
  <c r="R3" i="33"/>
  <c r="N3" i="33"/>
  <c r="J3" i="33"/>
  <c r="Y10" i="33"/>
  <c r="X10" i="33"/>
  <c r="W10" i="33"/>
  <c r="U10" i="33"/>
  <c r="T10" i="33"/>
  <c r="S10" i="33"/>
  <c r="Q10" i="33"/>
  <c r="P10" i="33"/>
  <c r="O10" i="33"/>
  <c r="M10" i="33"/>
  <c r="L10" i="33"/>
  <c r="K10" i="33"/>
  <c r="I10" i="33"/>
  <c r="H10" i="33"/>
  <c r="G10" i="33"/>
  <c r="E10" i="33"/>
  <c r="D10" i="33"/>
  <c r="C10" i="33"/>
  <c r="Z9" i="33"/>
  <c r="X9" i="33"/>
  <c r="V9" i="33"/>
  <c r="T9" i="33"/>
  <c r="R9" i="33"/>
  <c r="P9" i="33"/>
  <c r="O9" i="33"/>
  <c r="N9" i="33"/>
  <c r="L9" i="33"/>
  <c r="J9" i="33"/>
  <c r="H9" i="33"/>
  <c r="F9" i="33"/>
  <c r="D9" i="33"/>
  <c r="B9" i="33"/>
  <c r="Z7" i="33"/>
  <c r="Y7" i="33"/>
  <c r="W7" i="33"/>
  <c r="U7" i="33"/>
  <c r="S7" i="33"/>
  <c r="Q7" i="33"/>
  <c r="O7" i="33"/>
  <c r="M7" i="33"/>
  <c r="K7" i="33"/>
  <c r="J7" i="33"/>
  <c r="I7" i="33"/>
  <c r="G7" i="33"/>
  <c r="E7" i="33"/>
  <c r="C7" i="33"/>
  <c r="Z6" i="33"/>
  <c r="X6" i="33"/>
  <c r="V6" i="33"/>
  <c r="U6" i="33"/>
  <c r="T6" i="33"/>
  <c r="R6" i="33"/>
  <c r="P6" i="33"/>
  <c r="N6" i="33"/>
  <c r="L6" i="33"/>
  <c r="J6" i="33"/>
  <c r="H6" i="33"/>
  <c r="F6" i="33"/>
  <c r="E6" i="33"/>
  <c r="D6" i="33"/>
  <c r="B6" i="33"/>
  <c r="Z4" i="33"/>
  <c r="X4" i="33"/>
  <c r="W4" i="33"/>
  <c r="Z3" i="33"/>
  <c r="Y3" i="33"/>
  <c r="X3" i="33"/>
  <c r="V3" i="33"/>
  <c r="U3" i="33"/>
  <c r="T3" i="33"/>
  <c r="S3" i="33"/>
  <c r="Q3" i="33"/>
  <c r="P3" i="33"/>
  <c r="O3" i="33"/>
  <c r="M3" i="33"/>
  <c r="L3" i="33"/>
  <c r="K3" i="33"/>
  <c r="I3" i="33"/>
  <c r="H3" i="33"/>
  <c r="G3" i="33"/>
  <c r="F3" i="33"/>
  <c r="E3" i="33"/>
  <c r="D3" i="33"/>
  <c r="C3" i="33"/>
  <c r="AI7" i="30"/>
  <c r="AI17" i="30" s="1"/>
  <c r="AI9" i="30"/>
  <c r="AI19" i="30"/>
  <c r="W3" i="33"/>
  <c r="Y4" i="33"/>
  <c r="AI10" i="30"/>
  <c r="AI20" i="30"/>
  <c r="AM3" i="23"/>
  <c r="AN3" i="23"/>
  <c r="AO3" i="23"/>
  <c r="AM4" i="23"/>
  <c r="AN4" i="23"/>
  <c r="AO4" i="23"/>
  <c r="AG3" i="22"/>
  <c r="AH3" i="22"/>
  <c r="AI3" i="22"/>
  <c r="AG4" i="22"/>
  <c r="AG17" i="22"/>
  <c r="AH4" i="22"/>
  <c r="AI4" i="22"/>
  <c r="AI32" i="22" s="1"/>
  <c r="AK3" i="23"/>
  <c r="AL3" i="23"/>
  <c r="AK4" i="23"/>
  <c r="AL4" i="23"/>
  <c r="AE3" i="22"/>
  <c r="AF3" i="22"/>
  <c r="AE4" i="22"/>
  <c r="AF4" i="22"/>
  <c r="AE6" i="30"/>
  <c r="AE16" i="30"/>
  <c r="AE26" i="30" s="1"/>
  <c r="AE6" i="31"/>
  <c r="AC6" i="30"/>
  <c r="AC16" i="30"/>
  <c r="AG6" i="30"/>
  <c r="AG16" i="30"/>
  <c r="AG26" i="30" s="1"/>
  <c r="AG6" i="31" s="1"/>
  <c r="AD6" i="30"/>
  <c r="AD16" i="30"/>
  <c r="AD6" i="33" s="1"/>
  <c r="AB6" i="30"/>
  <c r="AB16" i="30" s="1"/>
  <c r="AF6" i="30"/>
  <c r="AF16" i="30" s="1"/>
  <c r="AI6" i="22"/>
  <c r="AI19" i="22" s="1"/>
  <c r="AI34" i="22"/>
  <c r="AO6" i="23" s="1"/>
  <c r="AH6" i="22"/>
  <c r="AH19" i="22" s="1"/>
  <c r="AH34" i="22"/>
  <c r="AN6" i="23" s="1"/>
  <c r="AG6" i="22"/>
  <c r="AG19" i="22" s="1"/>
  <c r="AG34" i="22"/>
  <c r="AM6" i="23" s="1"/>
  <c r="AF6" i="22"/>
  <c r="AF19" i="22" s="1"/>
  <c r="AF34" i="22"/>
  <c r="AL6" i="23" s="1"/>
  <c r="AE6" i="22"/>
  <c r="AE19" i="22" s="1"/>
  <c r="AE34" i="22"/>
  <c r="AK6" i="23" s="1"/>
  <c r="E4" i="29"/>
  <c r="F4" i="29"/>
  <c r="E5" i="29"/>
  <c r="F5" i="29"/>
  <c r="AB3" i="22"/>
  <c r="AB16" i="22"/>
  <c r="AC3" i="22"/>
  <c r="AD3" i="22"/>
  <c r="AD16" i="22" s="1"/>
  <c r="AB4" i="22"/>
  <c r="AC4" i="22"/>
  <c r="AC17" i="22" s="1"/>
  <c r="AD4" i="22"/>
  <c r="AD32" i="22"/>
  <c r="B3" i="31"/>
  <c r="V10" i="31"/>
  <c r="T9" i="31"/>
  <c r="R7" i="31"/>
  <c r="P6" i="31"/>
  <c r="Z10" i="31"/>
  <c r="Y10" i="31"/>
  <c r="X10" i="31"/>
  <c r="W10" i="31"/>
  <c r="U10" i="31"/>
  <c r="T10" i="31"/>
  <c r="S10" i="31"/>
  <c r="R10" i="31"/>
  <c r="Q10" i="31"/>
  <c r="P10" i="31"/>
  <c r="O10" i="31"/>
  <c r="N10" i="31"/>
  <c r="M10" i="31"/>
  <c r="L10" i="31"/>
  <c r="K10" i="31"/>
  <c r="J10" i="31"/>
  <c r="I10" i="31"/>
  <c r="H10" i="31"/>
  <c r="G10" i="31"/>
  <c r="F10" i="31"/>
  <c r="E10" i="31"/>
  <c r="D10" i="31"/>
  <c r="C10" i="31"/>
  <c r="B10" i="31"/>
  <c r="Z9" i="31"/>
  <c r="Y9" i="31"/>
  <c r="X9" i="31"/>
  <c r="W9" i="31"/>
  <c r="V9" i="31"/>
  <c r="U9" i="31"/>
  <c r="S9" i="31"/>
  <c r="R9" i="31"/>
  <c r="Q9" i="31"/>
  <c r="P9" i="31"/>
  <c r="O9" i="31"/>
  <c r="N9" i="31"/>
  <c r="M9" i="31"/>
  <c r="L9" i="31"/>
  <c r="K9" i="31"/>
  <c r="J9" i="31"/>
  <c r="I9" i="31"/>
  <c r="H9" i="31"/>
  <c r="G9" i="31"/>
  <c r="F9" i="31"/>
  <c r="E9" i="31"/>
  <c r="D9" i="31"/>
  <c r="C9" i="31"/>
  <c r="B9" i="31"/>
  <c r="Z7" i="31"/>
  <c r="Y7" i="31"/>
  <c r="X7" i="31"/>
  <c r="W7" i="31"/>
  <c r="V7" i="31"/>
  <c r="U7" i="31"/>
  <c r="T7" i="31"/>
  <c r="S7" i="31"/>
  <c r="Q7" i="31"/>
  <c r="P7" i="31"/>
  <c r="O7" i="31"/>
  <c r="N7" i="31"/>
  <c r="M7" i="31"/>
  <c r="L7" i="31"/>
  <c r="K7" i="31"/>
  <c r="J7" i="31"/>
  <c r="I7" i="31"/>
  <c r="H7" i="31"/>
  <c r="G7" i="31"/>
  <c r="F7" i="31"/>
  <c r="E7" i="31"/>
  <c r="D7" i="31"/>
  <c r="C7" i="31"/>
  <c r="B7" i="31"/>
  <c r="Z6" i="31"/>
  <c r="Y6" i="31"/>
  <c r="X6" i="31"/>
  <c r="W6" i="31"/>
  <c r="V6" i="31"/>
  <c r="U6" i="31"/>
  <c r="T6" i="31"/>
  <c r="S6" i="31"/>
  <c r="R6" i="31"/>
  <c r="Q6" i="31"/>
  <c r="O6" i="31"/>
  <c r="N6" i="31"/>
  <c r="M6" i="31"/>
  <c r="L6" i="31"/>
  <c r="K6" i="31"/>
  <c r="J6" i="31"/>
  <c r="I6" i="31"/>
  <c r="H6" i="31"/>
  <c r="G6" i="31"/>
  <c r="F6" i="31"/>
  <c r="E6" i="31"/>
  <c r="D6" i="31"/>
  <c r="C6" i="31"/>
  <c r="B6" i="31"/>
  <c r="Z4" i="31"/>
  <c r="Y4" i="31"/>
  <c r="W4" i="31"/>
  <c r="Z3" i="31"/>
  <c r="Y3" i="31"/>
  <c r="X3" i="31"/>
  <c r="W3" i="31"/>
  <c r="V3" i="31"/>
  <c r="U3" i="31"/>
  <c r="T3" i="31"/>
  <c r="S3" i="31"/>
  <c r="R3" i="31"/>
  <c r="Q3" i="31"/>
  <c r="P3" i="31"/>
  <c r="O3" i="31"/>
  <c r="N3" i="31"/>
  <c r="M3" i="31"/>
  <c r="L3" i="31"/>
  <c r="K3" i="31"/>
  <c r="J3" i="31"/>
  <c r="I3" i="31"/>
  <c r="H3" i="31"/>
  <c r="G3" i="31"/>
  <c r="F3" i="31"/>
  <c r="E3" i="31"/>
  <c r="D3" i="31"/>
  <c r="C3" i="31"/>
  <c r="X4" i="31"/>
  <c r="AA4" i="30"/>
  <c r="AA4" i="31"/>
  <c r="AA3" i="30"/>
  <c r="B23" i="30"/>
  <c r="B13" i="30"/>
  <c r="V6" i="30"/>
  <c r="V16" i="30"/>
  <c r="V26" i="30"/>
  <c r="U6" i="30"/>
  <c r="U16" i="30" s="1"/>
  <c r="U26" i="30" s="1"/>
  <c r="T6" i="30"/>
  <c r="T16" i="30" s="1"/>
  <c r="T26" i="30" s="1"/>
  <c r="S6" i="30"/>
  <c r="S16" i="30"/>
  <c r="S26" i="30" s="1"/>
  <c r="R6" i="30"/>
  <c r="R16" i="30"/>
  <c r="R26" i="30"/>
  <c r="Q6" i="30"/>
  <c r="Q16" i="30" s="1"/>
  <c r="Q26" i="30" s="1"/>
  <c r="P6" i="30"/>
  <c r="P16" i="30" s="1"/>
  <c r="P26" i="30" s="1"/>
  <c r="O6" i="30"/>
  <c r="O16" i="30"/>
  <c r="O26" i="30" s="1"/>
  <c r="N6" i="30"/>
  <c r="N16" i="30"/>
  <c r="N26" i="30"/>
  <c r="M6" i="30"/>
  <c r="M16" i="30" s="1"/>
  <c r="M26" i="30" s="1"/>
  <c r="L6" i="30"/>
  <c r="L16" i="30" s="1"/>
  <c r="L26" i="30" s="1"/>
  <c r="K6" i="30"/>
  <c r="K16" i="30"/>
  <c r="K26" i="30" s="1"/>
  <c r="J6" i="30"/>
  <c r="J16" i="30"/>
  <c r="J26" i="30"/>
  <c r="I6" i="30"/>
  <c r="I16" i="30" s="1"/>
  <c r="I26" i="30" s="1"/>
  <c r="H6" i="30"/>
  <c r="H16" i="30" s="1"/>
  <c r="H26" i="30" s="1"/>
  <c r="G6" i="30"/>
  <c r="G16" i="30"/>
  <c r="G26" i="30" s="1"/>
  <c r="F6" i="30"/>
  <c r="F16" i="30"/>
  <c r="F26" i="30"/>
  <c r="E6" i="30"/>
  <c r="E16" i="30" s="1"/>
  <c r="E26" i="30" s="1"/>
  <c r="D6" i="30"/>
  <c r="D16" i="30" s="1"/>
  <c r="D26" i="30" s="1"/>
  <c r="C6" i="30"/>
  <c r="C16" i="30"/>
  <c r="C26" i="30" s="1"/>
  <c r="B6" i="30"/>
  <c r="B16" i="30"/>
  <c r="B26" i="30"/>
  <c r="Z4" i="30"/>
  <c r="Y4" i="30"/>
  <c r="Y24" i="30"/>
  <c r="X4" i="30"/>
  <c r="X14" i="30" s="1"/>
  <c r="W4" i="30"/>
  <c r="W24" i="30" s="1"/>
  <c r="Z3" i="30"/>
  <c r="Y3" i="30"/>
  <c r="X3" i="30"/>
  <c r="X23" i="30" s="1"/>
  <c r="W3" i="30"/>
  <c r="V3" i="30"/>
  <c r="V13" i="30" s="1"/>
  <c r="V23" i="30" s="1"/>
  <c r="U3" i="30"/>
  <c r="U13" i="30"/>
  <c r="U23" i="30" s="1"/>
  <c r="T3" i="30"/>
  <c r="T13" i="30"/>
  <c r="T23" i="30"/>
  <c r="S3" i="30"/>
  <c r="S13" i="30" s="1"/>
  <c r="S23" i="30" s="1"/>
  <c r="R3" i="30"/>
  <c r="R13" i="30" s="1"/>
  <c r="R23" i="30" s="1"/>
  <c r="Q3" i="30"/>
  <c r="Q13" i="30"/>
  <c r="Q23" i="30" s="1"/>
  <c r="P3" i="30"/>
  <c r="P13" i="30"/>
  <c r="P23" i="30"/>
  <c r="O3" i="30"/>
  <c r="O13" i="30" s="1"/>
  <c r="O23" i="30" s="1"/>
  <c r="N3" i="30"/>
  <c r="N13" i="30" s="1"/>
  <c r="N23" i="30" s="1"/>
  <c r="M3" i="30"/>
  <c r="M13" i="30"/>
  <c r="M23" i="30" s="1"/>
  <c r="L3" i="30"/>
  <c r="L13" i="30"/>
  <c r="L23" i="30"/>
  <c r="K3" i="30"/>
  <c r="K13" i="30" s="1"/>
  <c r="K23" i="30" s="1"/>
  <c r="J3" i="30"/>
  <c r="J13" i="30" s="1"/>
  <c r="J23" i="30" s="1"/>
  <c r="I3" i="30"/>
  <c r="I13" i="30"/>
  <c r="I23" i="30" s="1"/>
  <c r="H3" i="30"/>
  <c r="H13" i="30" s="1"/>
  <c r="H23" i="30" s="1"/>
  <c r="G3" i="30"/>
  <c r="G13" i="30" s="1"/>
  <c r="G23" i="30" s="1"/>
  <c r="F3" i="30"/>
  <c r="F13" i="30" s="1"/>
  <c r="F23" i="30" s="1"/>
  <c r="E3" i="30"/>
  <c r="E13" i="30"/>
  <c r="E23" i="30" s="1"/>
  <c r="D3" i="30"/>
  <c r="D13" i="30"/>
  <c r="D23" i="30"/>
  <c r="C3" i="30"/>
  <c r="C13" i="30" s="1"/>
  <c r="C23" i="30" s="1"/>
  <c r="AH3" i="23"/>
  <c r="AI3" i="23"/>
  <c r="AJ3" i="23"/>
  <c r="AH4" i="23"/>
  <c r="AI4" i="23"/>
  <c r="AJ4" i="23"/>
  <c r="AE27" i="22"/>
  <c r="AF27" i="22"/>
  <c r="AG27" i="22"/>
  <c r="AH27" i="22"/>
  <c r="AI27" i="22"/>
  <c r="AC27" i="22"/>
  <c r="E7" i="29"/>
  <c r="AB6" i="22"/>
  <c r="AB19" i="22" s="1"/>
  <c r="AB34" i="22" s="1"/>
  <c r="AH6" i="23"/>
  <c r="AP9" i="30"/>
  <c r="AP19" i="30" s="1"/>
  <c r="AP9" i="31" s="1"/>
  <c r="AC9" i="30"/>
  <c r="AC19" i="30" s="1"/>
  <c r="AC9" i="33" s="1"/>
  <c r="AC7" i="30"/>
  <c r="AC17" i="30"/>
  <c r="AG7" i="22"/>
  <c r="AG20" i="22" s="1"/>
  <c r="AG35" i="22" s="1"/>
  <c r="AM7" i="23" s="1"/>
  <c r="AG9" i="22"/>
  <c r="AG22" i="22" s="1"/>
  <c r="AG37" i="22" s="1"/>
  <c r="AM9" i="23" s="1"/>
  <c r="AE7" i="22"/>
  <c r="AE20" i="22" s="1"/>
  <c r="AE35" i="22" s="1"/>
  <c r="AK7" i="23" s="1"/>
  <c r="AE9" i="22"/>
  <c r="AE22" i="22" s="1"/>
  <c r="AE37" i="22" s="1"/>
  <c r="AK9" i="23" s="1"/>
  <c r="F7" i="29"/>
  <c r="AB7" i="22"/>
  <c r="AB20" i="22" s="1"/>
  <c r="AB35" i="22" s="1"/>
  <c r="AH7" i="23" s="1"/>
  <c r="AC6" i="22"/>
  <c r="AC19" i="22" s="1"/>
  <c r="AC34" i="22" s="1"/>
  <c r="AI6" i="23" s="1"/>
  <c r="AD6" i="22"/>
  <c r="AD19" i="22" s="1"/>
  <c r="AD34" i="22" s="1"/>
  <c r="AJ6" i="23" s="1"/>
  <c r="AB9" i="22"/>
  <c r="AB22" i="22" s="1"/>
  <c r="AB37" i="22" s="1"/>
  <c r="AH9" i="23" s="1"/>
  <c r="AA6" i="30"/>
  <c r="AA16" i="30" s="1"/>
  <c r="AA6" i="33" s="1"/>
  <c r="BH7" i="30"/>
  <c r="BH17" i="30" s="1"/>
  <c r="X6" i="30"/>
  <c r="X16" i="30" s="1"/>
  <c r="X26" i="30" s="1"/>
  <c r="Y6" i="30"/>
  <c r="Y16" i="30" s="1"/>
  <c r="Y26" i="30" s="1"/>
  <c r="Z6" i="30"/>
  <c r="Z16" i="30" s="1"/>
  <c r="Z26" i="30" s="1"/>
  <c r="W6" i="30"/>
  <c r="W16" i="30"/>
  <c r="W26" i="30" s="1"/>
  <c r="BC7" i="30"/>
  <c r="BC17" i="30"/>
  <c r="BC7" i="33"/>
  <c r="BB9" i="30"/>
  <c r="BB19" i="30" s="1"/>
  <c r="AZ7" i="30"/>
  <c r="AZ17" i="30"/>
  <c r="BB7" i="30"/>
  <c r="BB17" i="30"/>
  <c r="AZ9" i="30"/>
  <c r="AZ19" i="30" s="1"/>
  <c r="AZ29" i="30" s="1"/>
  <c r="AX9" i="30"/>
  <c r="AX19" i="30"/>
  <c r="AX7" i="30"/>
  <c r="AX17" i="30" s="1"/>
  <c r="AX7" i="31" s="1"/>
  <c r="E10" i="29"/>
  <c r="AV9" i="30"/>
  <c r="AV19" i="30" s="1"/>
  <c r="AV29" i="30" s="1"/>
  <c r="AV7" i="30"/>
  <c r="AV17" i="30"/>
  <c r="AV7" i="33"/>
  <c r="AP7" i="30"/>
  <c r="AP17" i="30" s="1"/>
  <c r="AT9" i="30"/>
  <c r="AT19" i="30" s="1"/>
  <c r="AT9" i="31" s="1"/>
  <c r="AU9" i="30"/>
  <c r="AU19" i="30"/>
  <c r="AU29" i="30" s="1"/>
  <c r="AR7" i="30"/>
  <c r="AR17" i="30" s="1"/>
  <c r="AQ9" i="30"/>
  <c r="AQ19" i="30" s="1"/>
  <c r="AS7" i="30"/>
  <c r="AS17" i="30"/>
  <c r="AS7" i="33"/>
  <c r="AW9" i="30"/>
  <c r="AW19" i="30" s="1"/>
  <c r="AW9" i="33" s="1"/>
  <c r="AS9" i="30"/>
  <c r="AS19" i="30" s="1"/>
  <c r="AS29" i="30" s="1"/>
  <c r="AR9" i="30"/>
  <c r="AR19" i="30"/>
  <c r="AR29" i="30"/>
  <c r="AQ7" i="30"/>
  <c r="AQ17" i="30" s="1"/>
  <c r="AU7" i="30"/>
  <c r="AU17" i="30"/>
  <c r="AU7" i="31" s="1"/>
  <c r="AO9" i="30"/>
  <c r="AO19" i="30"/>
  <c r="AO7" i="30"/>
  <c r="AO17" i="30" s="1"/>
  <c r="AW7" i="30"/>
  <c r="AW17" i="30"/>
  <c r="AT7" i="30"/>
  <c r="AT17" i="30" s="1"/>
  <c r="AK9" i="30"/>
  <c r="AK19" i="30"/>
  <c r="AK29" i="30" s="1"/>
  <c r="AK7" i="30"/>
  <c r="AK17" i="30"/>
  <c r="AJ9" i="30"/>
  <c r="AJ19" i="30" s="1"/>
  <c r="AJ9" i="31" s="1"/>
  <c r="AL9" i="30"/>
  <c r="AL19" i="30"/>
  <c r="AM9" i="30"/>
  <c r="AM19" i="30" s="1"/>
  <c r="AM7" i="30"/>
  <c r="AM17" i="30"/>
  <c r="AM27" i="30" s="1"/>
  <c r="AL7" i="30"/>
  <c r="AL17" i="30" s="1"/>
  <c r="AJ7" i="30"/>
  <c r="AJ17" i="30" s="1"/>
  <c r="AH9" i="30"/>
  <c r="AH19" i="30"/>
  <c r="AH7" i="30"/>
  <c r="AH17" i="30" s="1"/>
  <c r="AH7" i="33" s="1"/>
  <c r="AC10" i="30"/>
  <c r="AC20" i="30"/>
  <c r="AC30" i="30" s="1"/>
  <c r="AC10" i="31" s="1"/>
  <c r="AB7" i="30"/>
  <c r="AB17" i="30"/>
  <c r="AB27" i="30" s="1"/>
  <c r="AB7" i="31" s="1"/>
  <c r="AD9" i="30"/>
  <c r="AD19" i="30"/>
  <c r="AG7" i="30"/>
  <c r="AG17" i="30"/>
  <c r="AB9" i="30"/>
  <c r="AB19" i="30" s="1"/>
  <c r="AE7" i="30"/>
  <c r="AE17" i="30"/>
  <c r="AE9" i="30"/>
  <c r="AE19" i="30" s="1"/>
  <c r="AE29" i="30" s="1"/>
  <c r="AE9" i="31" s="1"/>
  <c r="AG9" i="30"/>
  <c r="AG19" i="30" s="1"/>
  <c r="AF7" i="30"/>
  <c r="AF17" i="30" s="1"/>
  <c r="AF9" i="30"/>
  <c r="AF19" i="30" s="1"/>
  <c r="AF9" i="33" s="1"/>
  <c r="AD7" i="30"/>
  <c r="AD17" i="30" s="1"/>
  <c r="AD7" i="33" s="1"/>
  <c r="AH9" i="22"/>
  <c r="AH22" i="22"/>
  <c r="AH37" i="22" s="1"/>
  <c r="AN9" i="23" s="1"/>
  <c r="AI9" i="22"/>
  <c r="AI22" i="22"/>
  <c r="AI37" i="22" s="1"/>
  <c r="AO9" i="23" s="1"/>
  <c r="AI7" i="22"/>
  <c r="AI20" i="22"/>
  <c r="AI35" i="22" s="1"/>
  <c r="AO7" i="23" s="1"/>
  <c r="AG10" i="22"/>
  <c r="AG23" i="22"/>
  <c r="AG38" i="22" s="1"/>
  <c r="AM10" i="23" s="1"/>
  <c r="AH7" i="22"/>
  <c r="AH20" i="22"/>
  <c r="AH35" i="22" s="1"/>
  <c r="AN7" i="23" s="1"/>
  <c r="AF7" i="22"/>
  <c r="AF20" i="22"/>
  <c r="AF35" i="22" s="1"/>
  <c r="AL7" i="23" s="1"/>
  <c r="AF9" i="22"/>
  <c r="AF22" i="22"/>
  <c r="AF37" i="22" s="1"/>
  <c r="AL9" i="23" s="1"/>
  <c r="AE10" i="22"/>
  <c r="AE23" i="22"/>
  <c r="AE38" i="22" s="1"/>
  <c r="AK10" i="23" s="1"/>
  <c r="AC9" i="22"/>
  <c r="AC22" i="22"/>
  <c r="AC37" i="22" s="1"/>
  <c r="AI9" i="23" s="1"/>
  <c r="AD9" i="22"/>
  <c r="AD22" i="22"/>
  <c r="AD37" i="22" s="1"/>
  <c r="AJ9" i="23" s="1"/>
  <c r="AC7" i="22"/>
  <c r="AC20" i="22"/>
  <c r="AC35" i="22" s="1"/>
  <c r="AI7" i="23" s="1"/>
  <c r="AD7" i="22"/>
  <c r="AD20" i="22"/>
  <c r="AD35" i="22" s="1"/>
  <c r="AJ7" i="23" s="1"/>
  <c r="AB10" i="22"/>
  <c r="AB23" i="22"/>
  <c r="AB38" i="22" s="1"/>
  <c r="AH10" i="23" s="1"/>
  <c r="AA7" i="30"/>
  <c r="AA17" i="30"/>
  <c r="AA9" i="30"/>
  <c r="AA19" i="30" s="1"/>
  <c r="AA29" i="30" s="1"/>
  <c r="AA9" i="31" s="1"/>
  <c r="BH10" i="30"/>
  <c r="BH20" i="30" s="1"/>
  <c r="C7" i="29"/>
  <c r="Z6" i="22"/>
  <c r="Z19" i="22" s="1"/>
  <c r="Z34" i="22" s="1"/>
  <c r="AF6" i="23" s="1"/>
  <c r="Y6" i="22"/>
  <c r="Y19" i="22" s="1"/>
  <c r="Y34" i="22" s="1"/>
  <c r="AE6" i="23" s="1"/>
  <c r="X6" i="22"/>
  <c r="X19" i="22" s="1"/>
  <c r="X34" i="22" s="1"/>
  <c r="AD6" i="23" s="1"/>
  <c r="AA6" i="22"/>
  <c r="AA19" i="22" s="1"/>
  <c r="AA34" i="22" s="1"/>
  <c r="AG6" i="23" s="1"/>
  <c r="AD3" i="23"/>
  <c r="AE3" i="23"/>
  <c r="AF3" i="23"/>
  <c r="AG3" i="23"/>
  <c r="AD4" i="23"/>
  <c r="AE4" i="23"/>
  <c r="AF4" i="23"/>
  <c r="AG4" i="23"/>
  <c r="AC4" i="23"/>
  <c r="AC3" i="23"/>
  <c r="C4" i="29"/>
  <c r="D4" i="29"/>
  <c r="C5" i="29"/>
  <c r="D5" i="29"/>
  <c r="B5" i="29"/>
  <c r="B4" i="29"/>
  <c r="AD27" i="22"/>
  <c r="X27" i="22"/>
  <c r="Y27" i="22"/>
  <c r="Z27" i="22"/>
  <c r="AA27" i="22"/>
  <c r="AB27" i="22"/>
  <c r="X3" i="22"/>
  <c r="X16" i="22"/>
  <c r="Y3" i="22"/>
  <c r="Y31" i="22" s="1"/>
  <c r="Z3" i="22"/>
  <c r="AA3" i="22"/>
  <c r="X4" i="22"/>
  <c r="Y4" i="22"/>
  <c r="Z4" i="22"/>
  <c r="AA4" i="22"/>
  <c r="W4" i="22"/>
  <c r="W32" i="22"/>
  <c r="W3" i="22"/>
  <c r="W16" i="22"/>
  <c r="W6" i="22"/>
  <c r="W19" i="22"/>
  <c r="W34" i="22" s="1"/>
  <c r="AC6" i="23" s="1"/>
  <c r="B7" i="29"/>
  <c r="U3" i="22"/>
  <c r="U16" i="22" s="1"/>
  <c r="U31" i="22"/>
  <c r="AA3" i="23" s="1"/>
  <c r="V3" i="22"/>
  <c r="V16" i="22" s="1"/>
  <c r="V31" i="22"/>
  <c r="AB3" i="23" s="1"/>
  <c r="U6" i="22"/>
  <c r="U19" i="22" s="1"/>
  <c r="U34" i="22"/>
  <c r="AA6" i="23" s="1"/>
  <c r="V6" i="22"/>
  <c r="V19" i="22" s="1"/>
  <c r="V34" i="22"/>
  <c r="AB6" i="23" s="1"/>
  <c r="S3" i="22"/>
  <c r="S16" i="22" s="1"/>
  <c r="S31" i="22"/>
  <c r="Y3" i="23" s="1"/>
  <c r="T3" i="22"/>
  <c r="T16" i="22" s="1"/>
  <c r="T31" i="22"/>
  <c r="Z3" i="23" s="1"/>
  <c r="S6" i="22"/>
  <c r="S19" i="22"/>
  <c r="S34" i="22"/>
  <c r="Y6" i="23" s="1"/>
  <c r="T6" i="22"/>
  <c r="T19" i="22"/>
  <c r="T34" i="22"/>
  <c r="Z6" i="23" s="1"/>
  <c r="Q3" i="22"/>
  <c r="Q16" i="22"/>
  <c r="Q31" i="22"/>
  <c r="W3" i="23" s="1"/>
  <c r="R3" i="22"/>
  <c r="R16" i="22"/>
  <c r="R31" i="22"/>
  <c r="X3" i="23" s="1"/>
  <c r="Q6" i="22"/>
  <c r="Q19" i="22"/>
  <c r="Q34" i="22"/>
  <c r="W6" i="23" s="1"/>
  <c r="R6" i="22"/>
  <c r="R19" i="22"/>
  <c r="R34" i="22"/>
  <c r="X6" i="23" s="1"/>
  <c r="Q27" i="22"/>
  <c r="R27" i="22"/>
  <c r="S27" i="22"/>
  <c r="T27" i="22"/>
  <c r="U27" i="22"/>
  <c r="V27" i="22"/>
  <c r="W27" i="22"/>
  <c r="O6" i="22"/>
  <c r="O19" i="22" s="1"/>
  <c r="O34" i="22" s="1"/>
  <c r="U6" i="23" s="1"/>
  <c r="P6" i="22"/>
  <c r="P19" i="22" s="1"/>
  <c r="P34" i="22" s="1"/>
  <c r="V6" i="23" s="1"/>
  <c r="O3" i="22"/>
  <c r="O16" i="22"/>
  <c r="O31" i="22"/>
  <c r="U3" i="23"/>
  <c r="P3" i="22"/>
  <c r="P16" i="22"/>
  <c r="P31" i="22"/>
  <c r="V3" i="23"/>
  <c r="M6" i="22"/>
  <c r="M19" i="22"/>
  <c r="M34" i="22" s="1"/>
  <c r="S6" i="23"/>
  <c r="N6" i="22"/>
  <c r="N19" i="22"/>
  <c r="N34" i="22" s="1"/>
  <c r="T6" i="23" s="1"/>
  <c r="M3" i="22"/>
  <c r="M16" i="22"/>
  <c r="M31" i="22" s="1"/>
  <c r="S3" i="23"/>
  <c r="N3" i="22"/>
  <c r="N16" i="22"/>
  <c r="N31" i="22" s="1"/>
  <c r="T3" i="23" s="1"/>
  <c r="L6" i="22"/>
  <c r="L19" i="22"/>
  <c r="L34" i="22" s="1"/>
  <c r="R6" i="23"/>
  <c r="L3" i="22"/>
  <c r="L16" i="22"/>
  <c r="L31" i="22" s="1"/>
  <c r="R3" i="23" s="1"/>
  <c r="D5" i="25"/>
  <c r="D6" i="25" s="1"/>
  <c r="B5" i="24"/>
  <c r="B6" i="24" s="1"/>
  <c r="B9" i="24" s="1"/>
  <c r="B9" i="25" s="1"/>
  <c r="D6" i="24"/>
  <c r="D9" i="24" s="1"/>
  <c r="D9" i="25" s="1"/>
  <c r="C5" i="24"/>
  <c r="D8" i="24"/>
  <c r="D8" i="25"/>
  <c r="B8" i="24"/>
  <c r="B8" i="25"/>
  <c r="C5" i="20"/>
  <c r="C13" i="20"/>
  <c r="D5" i="20"/>
  <c r="D13" i="20"/>
  <c r="E5" i="20"/>
  <c r="E13" i="20"/>
  <c r="F5" i="20"/>
  <c r="F13" i="20"/>
  <c r="F3" i="20"/>
  <c r="C3" i="20"/>
  <c r="D3" i="20"/>
  <c r="E3" i="20"/>
  <c r="C6" i="22"/>
  <c r="C19" i="22"/>
  <c r="C34" i="22" s="1"/>
  <c r="I6" i="23"/>
  <c r="D6" i="22"/>
  <c r="D19" i="22"/>
  <c r="D34" i="22" s="1"/>
  <c r="J6" i="23" s="1"/>
  <c r="E6" i="22"/>
  <c r="E19" i="22"/>
  <c r="E34" i="22" s="1"/>
  <c r="K6" i="23"/>
  <c r="F6" i="22"/>
  <c r="F19" i="22"/>
  <c r="F34" i="22" s="1"/>
  <c r="L6" i="23" s="1"/>
  <c r="G6" i="22"/>
  <c r="G19" i="22"/>
  <c r="G34" i="22" s="1"/>
  <c r="M6" i="23"/>
  <c r="H6" i="22"/>
  <c r="H19" i="22"/>
  <c r="H34" i="22" s="1"/>
  <c r="N6" i="23" s="1"/>
  <c r="I6" i="22"/>
  <c r="I19" i="22"/>
  <c r="I34" i="22" s="1"/>
  <c r="O6" i="23"/>
  <c r="J6" i="22"/>
  <c r="J19" i="22"/>
  <c r="J34" i="22" s="1"/>
  <c r="P6" i="23" s="1"/>
  <c r="K6" i="22"/>
  <c r="K19" i="22"/>
  <c r="K34" i="22" s="1"/>
  <c r="Q6" i="23"/>
  <c r="D3" i="22"/>
  <c r="D16" i="22"/>
  <c r="D31" i="22" s="1"/>
  <c r="J3" i="23" s="1"/>
  <c r="E3" i="22"/>
  <c r="E16" i="22"/>
  <c r="E31" i="22" s="1"/>
  <c r="K3" i="23"/>
  <c r="F3" i="22"/>
  <c r="F16" i="22"/>
  <c r="F31" i="22" s="1"/>
  <c r="L3" i="23" s="1"/>
  <c r="G3" i="22"/>
  <c r="G16" i="22"/>
  <c r="G31" i="22" s="1"/>
  <c r="M3" i="23"/>
  <c r="H3" i="22"/>
  <c r="H16" i="22"/>
  <c r="H31" i="22" s="1"/>
  <c r="N3" i="23" s="1"/>
  <c r="I3" i="22"/>
  <c r="I16" i="22"/>
  <c r="I31" i="22" s="1"/>
  <c r="O3" i="23"/>
  <c r="J3" i="22"/>
  <c r="J16" i="22"/>
  <c r="J31" i="22" s="1"/>
  <c r="P3" i="23" s="1"/>
  <c r="K3" i="22"/>
  <c r="K16" i="22"/>
  <c r="K31" i="22" s="1"/>
  <c r="Q3" i="23"/>
  <c r="B31" i="22"/>
  <c r="H3" i="23"/>
  <c r="C5" i="15"/>
  <c r="C13" i="15"/>
  <c r="D5" i="15"/>
  <c r="D13" i="15"/>
  <c r="E5" i="15"/>
  <c r="E13" i="15"/>
  <c r="F5" i="15"/>
  <c r="F13" i="15"/>
  <c r="C3" i="15"/>
  <c r="C11" i="15"/>
  <c r="D3" i="15"/>
  <c r="D11" i="15"/>
  <c r="E3" i="15"/>
  <c r="E11" i="15"/>
  <c r="F3" i="15"/>
  <c r="F11" i="15"/>
  <c r="F11" i="21"/>
  <c r="E5" i="21"/>
  <c r="E13" i="21" s="1"/>
  <c r="F5" i="21"/>
  <c r="F13" i="21" s="1"/>
  <c r="E3" i="21"/>
  <c r="E11" i="21" s="1"/>
  <c r="B5" i="20"/>
  <c r="B13" i="20" s="1"/>
  <c r="B3" i="20"/>
  <c r="D11" i="16"/>
  <c r="C5" i="16"/>
  <c r="C13" i="16" s="1"/>
  <c r="D5" i="16"/>
  <c r="D13" i="16" s="1"/>
  <c r="C3" i="16"/>
  <c r="C11" i="16" s="1"/>
  <c r="B5" i="15"/>
  <c r="B13" i="15" s="1"/>
  <c r="B3" i="15"/>
  <c r="B11" i="15" s="1"/>
  <c r="B5" i="16"/>
  <c r="B13" i="16" s="1"/>
  <c r="G10" i="23"/>
  <c r="F10" i="23"/>
  <c r="E10" i="23"/>
  <c r="D10" i="23"/>
  <c r="C10" i="23"/>
  <c r="B10" i="23"/>
  <c r="G9" i="23"/>
  <c r="F9" i="23"/>
  <c r="E9" i="23"/>
  <c r="D9" i="23"/>
  <c r="C9" i="23"/>
  <c r="B9" i="23"/>
  <c r="G7" i="23"/>
  <c r="F7" i="23"/>
  <c r="E7" i="23"/>
  <c r="D7" i="23"/>
  <c r="C7" i="23"/>
  <c r="B7" i="23"/>
  <c r="G6" i="23"/>
  <c r="F6" i="23"/>
  <c r="E6" i="23"/>
  <c r="D6" i="23"/>
  <c r="C6" i="23"/>
  <c r="B6" i="23"/>
  <c r="G3" i="23"/>
  <c r="F3" i="23"/>
  <c r="E3" i="23"/>
  <c r="D3" i="23"/>
  <c r="C3" i="23"/>
  <c r="B3" i="23"/>
  <c r="J27" i="22"/>
  <c r="K27" i="22"/>
  <c r="L27" i="22"/>
  <c r="M27" i="22"/>
  <c r="N27" i="22"/>
  <c r="O27" i="22"/>
  <c r="P27" i="22"/>
  <c r="I27" i="22"/>
  <c r="C3" i="22"/>
  <c r="C16" i="22" s="1"/>
  <c r="C31" i="22" s="1"/>
  <c r="I3" i="23" s="1"/>
  <c r="B6" i="22"/>
  <c r="B19" i="22" s="1"/>
  <c r="B34" i="22" s="1"/>
  <c r="H6" i="23" s="1"/>
  <c r="B16" i="22"/>
  <c r="H27" i="22"/>
  <c r="G27" i="22"/>
  <c r="F27" i="22"/>
  <c r="E27" i="22"/>
  <c r="D27" i="22"/>
  <c r="C27" i="22"/>
  <c r="B27" i="22"/>
  <c r="C3" i="21"/>
  <c r="C11" i="21" s="1"/>
  <c r="D3" i="21"/>
  <c r="D11" i="21" s="1"/>
  <c r="C5" i="21"/>
  <c r="C13" i="21" s="1"/>
  <c r="D5" i="21"/>
  <c r="D13" i="21" s="1"/>
  <c r="C6" i="21"/>
  <c r="C14" i="21" s="1"/>
  <c r="C8" i="21"/>
  <c r="C16" i="21" s="1"/>
  <c r="C9" i="21"/>
  <c r="C17" i="21" s="1"/>
  <c r="B3" i="16"/>
  <c r="B11" i="16" s="1"/>
  <c r="B5" i="21"/>
  <c r="B13" i="21" s="1"/>
  <c r="B3" i="21"/>
  <c r="B11" i="21" s="1"/>
  <c r="B8" i="16"/>
  <c r="B16" i="16" s="1"/>
  <c r="B6" i="16"/>
  <c r="B14" i="16" s="1"/>
  <c r="B8" i="21"/>
  <c r="B16" i="21" s="1"/>
  <c r="B9" i="21"/>
  <c r="B17" i="21" s="1"/>
  <c r="B6" i="21"/>
  <c r="B14" i="21" s="1"/>
  <c r="F8" i="21"/>
  <c r="F16" i="21" s="1"/>
  <c r="D8" i="16"/>
  <c r="D16" i="16" s="1"/>
  <c r="F6" i="21"/>
  <c r="F14" i="21" s="1"/>
  <c r="D6" i="16"/>
  <c r="D14" i="16" s="1"/>
  <c r="E8" i="21"/>
  <c r="E16" i="21" s="1"/>
  <c r="C8" i="16"/>
  <c r="C16" i="16" s="1"/>
  <c r="E6" i="21"/>
  <c r="E14" i="21"/>
  <c r="C6" i="16"/>
  <c r="C14" i="16" s="1"/>
  <c r="D6" i="21"/>
  <c r="D14" i="21"/>
  <c r="D8" i="21"/>
  <c r="D16" i="21" s="1"/>
  <c r="E9" i="21"/>
  <c r="E17" i="21"/>
  <c r="C9" i="16"/>
  <c r="C17" i="16" s="1"/>
  <c r="F9" i="21"/>
  <c r="F17" i="21"/>
  <c r="D9" i="16"/>
  <c r="D17" i="16" s="1"/>
  <c r="B9" i="16"/>
  <c r="B17" i="16"/>
  <c r="D9" i="21"/>
  <c r="D17" i="21" s="1"/>
  <c r="BC10" i="30"/>
  <c r="BC20" i="30"/>
  <c r="BC30" i="30"/>
  <c r="BB10" i="30"/>
  <c r="BB20" i="30" s="1"/>
  <c r="BB10" i="33" s="1"/>
  <c r="AZ10" i="30"/>
  <c r="AZ20" i="30" s="1"/>
  <c r="AZ30" i="30" s="1"/>
  <c r="AX10" i="30"/>
  <c r="AX20" i="30"/>
  <c r="AX30" i="30" s="1"/>
  <c r="H7" i="22"/>
  <c r="H20" i="22"/>
  <c r="H35" i="22" s="1"/>
  <c r="N7" i="23" s="1"/>
  <c r="F10" i="29"/>
  <c r="E11" i="29"/>
  <c r="F8" i="29"/>
  <c r="E8" i="29"/>
  <c r="AT10" i="30"/>
  <c r="AT20" i="30"/>
  <c r="AT30" i="30" s="1"/>
  <c r="AR10" i="30"/>
  <c r="AR20" i="30" s="1"/>
  <c r="AU10" i="30"/>
  <c r="AU20" i="30" s="1"/>
  <c r="AU30" i="30" s="1"/>
  <c r="AU10" i="33"/>
  <c r="AQ10" i="30"/>
  <c r="AQ20" i="30"/>
  <c r="AP10" i="30"/>
  <c r="AP20" i="30"/>
  <c r="AP30" i="30" s="1"/>
  <c r="AW10" i="30"/>
  <c r="AW20" i="30"/>
  <c r="AW30" i="30" s="1"/>
  <c r="AO10" i="30"/>
  <c r="AO20" i="30" s="1"/>
  <c r="AO30" i="30" s="1"/>
  <c r="AV10" i="30"/>
  <c r="AV20" i="30"/>
  <c r="AS10" i="30"/>
  <c r="AS20" i="30"/>
  <c r="AS10" i="31" s="1"/>
  <c r="AM10" i="30"/>
  <c r="AM20" i="30" s="1"/>
  <c r="AM10" i="31" s="1"/>
  <c r="AK10" i="30"/>
  <c r="AK20" i="30" s="1"/>
  <c r="AL10" i="30"/>
  <c r="AL20" i="30" s="1"/>
  <c r="AJ10" i="30"/>
  <c r="AJ20" i="30" s="1"/>
  <c r="AJ10" i="31"/>
  <c r="AH10" i="30"/>
  <c r="AH20" i="30"/>
  <c r="AD10" i="30"/>
  <c r="AD20" i="30"/>
  <c r="AF10" i="30"/>
  <c r="AF20" i="30"/>
  <c r="AE10" i="30"/>
  <c r="AE20" i="30"/>
  <c r="AE10" i="33" s="1"/>
  <c r="AB10" i="30"/>
  <c r="AB20" i="30"/>
  <c r="AG10" i="30"/>
  <c r="AG20" i="30"/>
  <c r="AG10" i="33" s="1"/>
  <c r="K9" i="30"/>
  <c r="K19" i="30" s="1"/>
  <c r="K29" i="30"/>
  <c r="B7" i="30"/>
  <c r="B17" i="30"/>
  <c r="B27" i="30" s="1"/>
  <c r="E6" i="15"/>
  <c r="E14" i="15" s="1"/>
  <c r="I7" i="30"/>
  <c r="I17" i="30" s="1"/>
  <c r="I27" i="30" s="1"/>
  <c r="E9" i="30"/>
  <c r="E19" i="30"/>
  <c r="E29" i="30" s="1"/>
  <c r="N9" i="22"/>
  <c r="N22" i="22" s="1"/>
  <c r="N37" i="22" s="1"/>
  <c r="T9" i="23" s="1"/>
  <c r="V7" i="30"/>
  <c r="V17" i="30" s="1"/>
  <c r="V27" i="30" s="1"/>
  <c r="M7" i="30"/>
  <c r="M17" i="30"/>
  <c r="M27" i="30" s="1"/>
  <c r="L9" i="30"/>
  <c r="L19" i="30" s="1"/>
  <c r="L29" i="30" s="1"/>
  <c r="L9" i="22"/>
  <c r="L22" i="22"/>
  <c r="L37" i="22" s="1"/>
  <c r="R9" i="23"/>
  <c r="E7" i="30"/>
  <c r="E17" i="30"/>
  <c r="E27" i="30" s="1"/>
  <c r="E9" i="22"/>
  <c r="E22" i="22" s="1"/>
  <c r="E37" i="22" s="1"/>
  <c r="K9" i="23" s="1"/>
  <c r="R7" i="30"/>
  <c r="R17" i="30" s="1"/>
  <c r="R27" i="30" s="1"/>
  <c r="L7" i="30"/>
  <c r="L17" i="30"/>
  <c r="L27" i="30" s="1"/>
  <c r="J9" i="30"/>
  <c r="J19" i="30" s="1"/>
  <c r="J29" i="30"/>
  <c r="Z9" i="30"/>
  <c r="Z19" i="30"/>
  <c r="Z29" i="30" s="1"/>
  <c r="Y7" i="30"/>
  <c r="Y17" i="30" s="1"/>
  <c r="Y27" i="30" s="1"/>
  <c r="Z7" i="30"/>
  <c r="Z17" i="30"/>
  <c r="Z27" i="30" s="1"/>
  <c r="AD10" i="22"/>
  <c r="AD23" i="22" s="1"/>
  <c r="AD38" i="22" s="1"/>
  <c r="AJ10" i="23" s="1"/>
  <c r="D6" i="20"/>
  <c r="D14" i="20" s="1"/>
  <c r="C7" i="30"/>
  <c r="C17" i="30" s="1"/>
  <c r="C27" i="30" s="1"/>
  <c r="F8" i="15"/>
  <c r="F16" i="15"/>
  <c r="F8" i="20"/>
  <c r="F16" i="20"/>
  <c r="K9" i="22"/>
  <c r="K22" i="22"/>
  <c r="K37" i="22" s="1"/>
  <c r="Q9" i="23" s="1"/>
  <c r="E7" i="22"/>
  <c r="E20" i="22"/>
  <c r="E35" i="22" s="1"/>
  <c r="K7" i="23" s="1"/>
  <c r="D6" i="15"/>
  <c r="D14" i="15"/>
  <c r="C8" i="20"/>
  <c r="C16" i="20"/>
  <c r="R7" i="22"/>
  <c r="R20" i="22"/>
  <c r="R35" i="22" s="1"/>
  <c r="X7" i="23" s="1"/>
  <c r="C7" i="22"/>
  <c r="C20" i="22"/>
  <c r="C35" i="22" s="1"/>
  <c r="I7" i="23" s="1"/>
  <c r="C8" i="15"/>
  <c r="C16" i="15"/>
  <c r="D8" i="15"/>
  <c r="D16" i="15"/>
  <c r="K7" i="22"/>
  <c r="K20" i="22"/>
  <c r="K35" i="22" s="1"/>
  <c r="Q7" i="23" s="1"/>
  <c r="I9" i="22"/>
  <c r="I22" i="22"/>
  <c r="I37" i="22" s="1"/>
  <c r="O9" i="23" s="1"/>
  <c r="G7" i="30"/>
  <c r="G17" i="30"/>
  <c r="G27" i="30" s="1"/>
  <c r="G7" i="22"/>
  <c r="G20" i="22" s="1"/>
  <c r="G35" i="22" s="1"/>
  <c r="M7" i="23" s="1"/>
  <c r="C9" i="30"/>
  <c r="C19" i="30" s="1"/>
  <c r="C29" i="30" s="1"/>
  <c r="S7" i="30"/>
  <c r="S17" i="30"/>
  <c r="S27" i="30" s="1"/>
  <c r="S7" i="22"/>
  <c r="S20" i="22" s="1"/>
  <c r="S35" i="22" s="1"/>
  <c r="Y7" i="23" s="1"/>
  <c r="U7" i="30"/>
  <c r="U17" i="30" s="1"/>
  <c r="U27" i="30" s="1"/>
  <c r="U7" i="22"/>
  <c r="U20" i="22"/>
  <c r="U35" i="22" s="1"/>
  <c r="AA7" i="23" s="1"/>
  <c r="H7" i="30"/>
  <c r="H17" i="30"/>
  <c r="H27" i="30" s="1"/>
  <c r="C6" i="15"/>
  <c r="C14" i="15" s="1"/>
  <c r="P9" i="30"/>
  <c r="P19" i="30" s="1"/>
  <c r="P29" i="30" s="1"/>
  <c r="P9" i="22"/>
  <c r="P22" i="22"/>
  <c r="P37" i="22" s="1"/>
  <c r="V9" i="23" s="1"/>
  <c r="E8" i="20"/>
  <c r="E16" i="20"/>
  <c r="E8" i="15"/>
  <c r="E16" i="15"/>
  <c r="F9" i="30"/>
  <c r="F19" i="30"/>
  <c r="F29" i="30" s="1"/>
  <c r="D9" i="30"/>
  <c r="D19" i="30" s="1"/>
  <c r="D29" i="30" s="1"/>
  <c r="D9" i="22"/>
  <c r="D22" i="22"/>
  <c r="D37" i="22" s="1"/>
  <c r="J9" i="23"/>
  <c r="B8" i="15"/>
  <c r="B16" i="15"/>
  <c r="B8" i="20"/>
  <c r="B16" i="20"/>
  <c r="G9" i="22"/>
  <c r="G22" i="22"/>
  <c r="G37" i="22" s="1"/>
  <c r="M9" i="23" s="1"/>
  <c r="AI10" i="22"/>
  <c r="AI23" i="22"/>
  <c r="AI38" i="22" s="1"/>
  <c r="AO10" i="23"/>
  <c r="AH10" i="22"/>
  <c r="AH23" i="22"/>
  <c r="AH38" i="22" s="1"/>
  <c r="AN10" i="23" s="1"/>
  <c r="B7" i="22"/>
  <c r="B20" i="22"/>
  <c r="B35" i="22" s="1"/>
  <c r="H7" i="23"/>
  <c r="F7" i="22"/>
  <c r="F20" i="22"/>
  <c r="F35" i="22" s="1"/>
  <c r="L7" i="23" s="1"/>
  <c r="M9" i="22"/>
  <c r="M22" i="22"/>
  <c r="M37" i="22" s="1"/>
  <c r="S9" i="23"/>
  <c r="P7" i="30"/>
  <c r="P17" i="30"/>
  <c r="P27" i="30" s="1"/>
  <c r="P7" i="22"/>
  <c r="P20" i="22" s="1"/>
  <c r="P35" i="22" s="1"/>
  <c r="V7" i="23" s="1"/>
  <c r="C6" i="20"/>
  <c r="C14" i="20" s="1"/>
  <c r="B6" i="15"/>
  <c r="B14" i="15" s="1"/>
  <c r="B6" i="20"/>
  <c r="B14" i="20" s="1"/>
  <c r="T7" i="30"/>
  <c r="T17" i="30" s="1"/>
  <c r="T27" i="30"/>
  <c r="AF10" i="22"/>
  <c r="AF23" i="22"/>
  <c r="AF38" i="22" s="1"/>
  <c r="AL10" i="23" s="1"/>
  <c r="Q7" i="30"/>
  <c r="Q17" i="30"/>
  <c r="Q27" i="30" s="1"/>
  <c r="Q7" i="22"/>
  <c r="Q20" i="22" s="1"/>
  <c r="Q35" i="22" s="1"/>
  <c r="W7" i="23" s="1"/>
  <c r="D7" i="30"/>
  <c r="D17" i="30" s="1"/>
  <c r="D27" i="30" s="1"/>
  <c r="Q9" i="30"/>
  <c r="Q19" i="30"/>
  <c r="Q29" i="30" s="1"/>
  <c r="D7" i="22"/>
  <c r="D20" i="22" s="1"/>
  <c r="D35" i="22" s="1"/>
  <c r="J7" i="23" s="1"/>
  <c r="C9" i="22"/>
  <c r="C22" i="22" s="1"/>
  <c r="C37" i="22" s="1"/>
  <c r="I9" i="23" s="1"/>
  <c r="H9" i="30"/>
  <c r="H19" i="30" s="1"/>
  <c r="H29" i="30" s="1"/>
  <c r="H9" i="22"/>
  <c r="H22" i="22"/>
  <c r="H37" i="22" s="1"/>
  <c r="N9" i="23"/>
  <c r="O9" i="30"/>
  <c r="O19" i="30"/>
  <c r="O29" i="30" s="1"/>
  <c r="M9" i="30"/>
  <c r="M19" i="30" s="1"/>
  <c r="M29" i="30" s="1"/>
  <c r="B9" i="30"/>
  <c r="B19" i="30"/>
  <c r="B29" i="30" s="1"/>
  <c r="B9" i="22"/>
  <c r="B22" i="22" s="1"/>
  <c r="B37" i="22" s="1"/>
  <c r="H9" i="23" s="1"/>
  <c r="O7" i="30"/>
  <c r="O17" i="30" s="1"/>
  <c r="O27" i="30" s="1"/>
  <c r="O7" i="22"/>
  <c r="O20" i="22"/>
  <c r="O35" i="22" s="1"/>
  <c r="U7" i="23"/>
  <c r="J7" i="30"/>
  <c r="J17" i="30"/>
  <c r="J27" i="30" s="1"/>
  <c r="J7" i="22"/>
  <c r="J20" i="22" s="1"/>
  <c r="J35" i="22" s="1"/>
  <c r="P7" i="23" s="1"/>
  <c r="V7" i="22"/>
  <c r="V20" i="22" s="1"/>
  <c r="V35" i="22" s="1"/>
  <c r="AB7" i="23" s="1"/>
  <c r="F9" i="22"/>
  <c r="F22" i="22" s="1"/>
  <c r="F37" i="22" s="1"/>
  <c r="L9" i="23" s="1"/>
  <c r="Q9" i="22"/>
  <c r="Q22" i="22" s="1"/>
  <c r="Q37" i="22" s="1"/>
  <c r="W9" i="23" s="1"/>
  <c r="O9" i="22"/>
  <c r="O22" i="22" s="1"/>
  <c r="O37" i="22" s="1"/>
  <c r="U9" i="23" s="1"/>
  <c r="I9" i="30"/>
  <c r="I19" i="30" s="1"/>
  <c r="I29" i="30" s="1"/>
  <c r="K7" i="30"/>
  <c r="K17" i="30"/>
  <c r="K27" i="30" s="1"/>
  <c r="F7" i="30"/>
  <c r="F17" i="30" s="1"/>
  <c r="F27" i="30"/>
  <c r="N9" i="30"/>
  <c r="N19" i="30"/>
  <c r="N29" i="30" s="1"/>
  <c r="G9" i="30"/>
  <c r="G19" i="30" s="1"/>
  <c r="G29" i="30" s="1"/>
  <c r="V9" i="30"/>
  <c r="V19" i="30"/>
  <c r="V29" i="30" s="1"/>
  <c r="N7" i="30"/>
  <c r="N17" i="30" s="1"/>
  <c r="N27" i="30" s="1"/>
  <c r="AC10" i="22"/>
  <c r="AC23" i="22"/>
  <c r="AC38" i="22" s="1"/>
  <c r="AI10" i="23"/>
  <c r="AA10" i="30"/>
  <c r="AA20" i="30"/>
  <c r="U9" i="30"/>
  <c r="U19" i="30"/>
  <c r="U29" i="30" s="1"/>
  <c r="W9" i="30"/>
  <c r="W19" i="30" s="1"/>
  <c r="W29" i="30"/>
  <c r="R9" i="30"/>
  <c r="R19" i="30"/>
  <c r="R29" i="30" s="1"/>
  <c r="S9" i="30"/>
  <c r="S19" i="30" s="1"/>
  <c r="S29" i="30" s="1"/>
  <c r="W7" i="22"/>
  <c r="W20" i="22"/>
  <c r="W35" i="22" s="1"/>
  <c r="AC7" i="23" s="1"/>
  <c r="W7" i="30"/>
  <c r="W17" i="30"/>
  <c r="W27" i="30" s="1"/>
  <c r="X7" i="30"/>
  <c r="X17" i="30" s="1"/>
  <c r="X27" i="30" s="1"/>
  <c r="Y9" i="22"/>
  <c r="Y22" i="22"/>
  <c r="Y37" i="22" s="1"/>
  <c r="AE9" i="23"/>
  <c r="Y9" i="30"/>
  <c r="Y19" i="30"/>
  <c r="Y29" i="30" s="1"/>
  <c r="T9" i="30"/>
  <c r="T19" i="30" s="1"/>
  <c r="T29" i="30" s="1"/>
  <c r="X9" i="22"/>
  <c r="X22" i="22"/>
  <c r="X37" i="22" s="1"/>
  <c r="AD9" i="23" s="1"/>
  <c r="X9" i="30"/>
  <c r="X19" i="30"/>
  <c r="X29" i="30" s="1"/>
  <c r="D8" i="20"/>
  <c r="D16" i="20" s="1"/>
  <c r="M7" i="22"/>
  <c r="M20" i="22" s="1"/>
  <c r="M35" i="22" s="1"/>
  <c r="S7" i="23" s="1"/>
  <c r="N7" i="22"/>
  <c r="N20" i="22" s="1"/>
  <c r="N35" i="22" s="1"/>
  <c r="T7" i="23" s="1"/>
  <c r="F6" i="15"/>
  <c r="F14" i="15" s="1"/>
  <c r="F6" i="20"/>
  <c r="F14" i="20" s="1"/>
  <c r="V9" i="22"/>
  <c r="V22" i="22" s="1"/>
  <c r="V37" i="22" s="1"/>
  <c r="AB9" i="23" s="1"/>
  <c r="E6" i="20"/>
  <c r="E14" i="20" s="1"/>
  <c r="I7" i="22"/>
  <c r="I20" i="22" s="1"/>
  <c r="I35" i="22"/>
  <c r="O7" i="23" s="1"/>
  <c r="L7" i="22"/>
  <c r="L20" i="22" s="1"/>
  <c r="L35" i="22"/>
  <c r="R7" i="23" s="1"/>
  <c r="J9" i="22"/>
  <c r="J22" i="22" s="1"/>
  <c r="J37" i="22"/>
  <c r="P9" i="23" s="1"/>
  <c r="T7" i="22"/>
  <c r="T20" i="22" s="1"/>
  <c r="T35" i="22"/>
  <c r="Z7" i="23" s="1"/>
  <c r="W9" i="22"/>
  <c r="W22" i="22" s="1"/>
  <c r="W37" i="22"/>
  <c r="AC9" i="23" s="1"/>
  <c r="U9" i="22"/>
  <c r="U22" i="22" s="1"/>
  <c r="U37" i="22"/>
  <c r="AA9" i="23" s="1"/>
  <c r="Z9" i="22"/>
  <c r="Z22" i="22"/>
  <c r="Z37" i="22" s="1"/>
  <c r="AF9" i="23" s="1"/>
  <c r="C10" i="29"/>
  <c r="X7" i="22"/>
  <c r="X20" i="22" s="1"/>
  <c r="X35" i="22" s="1"/>
  <c r="AD7" i="23" s="1"/>
  <c r="AA9" i="22"/>
  <c r="AA22" i="22" s="1"/>
  <c r="AA37" i="22" s="1"/>
  <c r="AG9" i="23" s="1"/>
  <c r="C8" i="29"/>
  <c r="Z7" i="22"/>
  <c r="Z20" i="22"/>
  <c r="Z35" i="22" s="1"/>
  <c r="AF7" i="23" s="1"/>
  <c r="Y7" i="22"/>
  <c r="Y20" i="22"/>
  <c r="Y35" i="22" s="1"/>
  <c r="AE7" i="23"/>
  <c r="AA7" i="22"/>
  <c r="AA20" i="22"/>
  <c r="AA35" i="22" s="1"/>
  <c r="AG7" i="23" s="1"/>
  <c r="T9" i="22"/>
  <c r="T22" i="22"/>
  <c r="T37" i="22" s="1"/>
  <c r="Z9" i="23"/>
  <c r="R9" i="22"/>
  <c r="R22" i="22"/>
  <c r="R37" i="22" s="1"/>
  <c r="X9" i="23" s="1"/>
  <c r="B8" i="29"/>
  <c r="S9" i="22"/>
  <c r="S22" i="22" s="1"/>
  <c r="S37" i="22"/>
  <c r="Y9" i="23" s="1"/>
  <c r="B10" i="29"/>
  <c r="C10" i="22"/>
  <c r="C23" i="22"/>
  <c r="C38" i="22" s="1"/>
  <c r="I10" i="23" s="1"/>
  <c r="C10" i="30"/>
  <c r="C20" i="30"/>
  <c r="C30" i="30" s="1"/>
  <c r="F11" i="29"/>
  <c r="D7" i="29"/>
  <c r="D8" i="29"/>
  <c r="D10" i="29"/>
  <c r="E10" i="22"/>
  <c r="E23" i="22" s="1"/>
  <c r="E38" i="22" s="1"/>
  <c r="K10" i="23" s="1"/>
  <c r="L10" i="22"/>
  <c r="L23" i="22" s="1"/>
  <c r="L38" i="22" s="1"/>
  <c r="R10" i="23" s="1"/>
  <c r="R10" i="22"/>
  <c r="R23" i="22" s="1"/>
  <c r="R38" i="22" s="1"/>
  <c r="X10" i="23" s="1"/>
  <c r="B10" i="22"/>
  <c r="B23" i="22"/>
  <c r="B38" i="22"/>
  <c r="H10" i="23" s="1"/>
  <c r="U10" i="30"/>
  <c r="U20" i="30"/>
  <c r="U30" i="30"/>
  <c r="G10" i="30"/>
  <c r="G20" i="30" s="1"/>
  <c r="G30" i="30" s="1"/>
  <c r="M10" i="30"/>
  <c r="M20" i="30" s="1"/>
  <c r="M30" i="30" s="1"/>
  <c r="F10" i="30"/>
  <c r="F20" i="30"/>
  <c r="F30" i="30" s="1"/>
  <c r="S10" i="30"/>
  <c r="S20" i="30"/>
  <c r="S30" i="30"/>
  <c r="T10" i="30"/>
  <c r="T20" i="30"/>
  <c r="T30" i="30"/>
  <c r="I10" i="30"/>
  <c r="I20" i="30" s="1"/>
  <c r="I30" i="30" s="1"/>
  <c r="L10" i="30"/>
  <c r="L20" i="30"/>
  <c r="L30" i="30" s="1"/>
  <c r="D9" i="15"/>
  <c r="D17" i="15"/>
  <c r="N10" i="30"/>
  <c r="N20" i="30" s="1"/>
  <c r="N30" i="30" s="1"/>
  <c r="B9" i="20"/>
  <c r="B17" i="20"/>
  <c r="G10" i="22"/>
  <c r="G23" i="22"/>
  <c r="G38" i="22"/>
  <c r="M10" i="23"/>
  <c r="Z10" i="30"/>
  <c r="Z20" i="30"/>
  <c r="Z30" i="30"/>
  <c r="D9" i="20"/>
  <c r="D17" i="20" s="1"/>
  <c r="B10" i="30"/>
  <c r="B20" i="30"/>
  <c r="B30" i="30"/>
  <c r="S10" i="22"/>
  <c r="S23" i="22"/>
  <c r="S38" i="22"/>
  <c r="Y10" i="23"/>
  <c r="K10" i="22"/>
  <c r="K23" i="22"/>
  <c r="K38" i="22"/>
  <c r="Q10" i="23"/>
  <c r="E10" i="30"/>
  <c r="E20" i="30"/>
  <c r="E30" i="30"/>
  <c r="R10" i="30"/>
  <c r="R20" i="30" s="1"/>
  <c r="R30" i="30" s="1"/>
  <c r="F10" i="22"/>
  <c r="F23" i="22"/>
  <c r="F38" i="22" s="1"/>
  <c r="L10" i="23" s="1"/>
  <c r="K10" i="30"/>
  <c r="K20" i="30"/>
  <c r="K30" i="30" s="1"/>
  <c r="O10" i="22"/>
  <c r="O23" i="22"/>
  <c r="O38" i="22"/>
  <c r="U10" i="23" s="1"/>
  <c r="O10" i="30"/>
  <c r="O20" i="30"/>
  <c r="O30" i="30"/>
  <c r="C9" i="15"/>
  <c r="C17" i="15"/>
  <c r="C9" i="20"/>
  <c r="C17" i="20"/>
  <c r="H10" i="30"/>
  <c r="H20" i="30"/>
  <c r="H30" i="30"/>
  <c r="H10" i="22"/>
  <c r="H23" i="22" s="1"/>
  <c r="H38" i="22" s="1"/>
  <c r="N10" i="23" s="1"/>
  <c r="P10" i="30"/>
  <c r="P20" i="30" s="1"/>
  <c r="P30" i="30" s="1"/>
  <c r="P10" i="22"/>
  <c r="P23" i="22"/>
  <c r="P38" i="22" s="1"/>
  <c r="V10" i="23" s="1"/>
  <c r="B9" i="15"/>
  <c r="B17" i="15"/>
  <c r="Q10" i="30"/>
  <c r="Q20" i="30"/>
  <c r="Q30" i="30"/>
  <c r="Q10" i="22"/>
  <c r="Q23" i="22" s="1"/>
  <c r="Q38" i="22" s="1"/>
  <c r="W10" i="23" s="1"/>
  <c r="V10" i="30"/>
  <c r="V20" i="30" s="1"/>
  <c r="V30" i="30" s="1"/>
  <c r="V10" i="22"/>
  <c r="V23" i="22"/>
  <c r="V38" i="22" s="1"/>
  <c r="AB10" i="23" s="1"/>
  <c r="J10" i="30"/>
  <c r="J20" i="30"/>
  <c r="J30" i="30" s="1"/>
  <c r="J10" i="22"/>
  <c r="J23" i="22"/>
  <c r="J38" i="22"/>
  <c r="P10" i="23" s="1"/>
  <c r="D10" i="30"/>
  <c r="D20" i="30"/>
  <c r="D30" i="30"/>
  <c r="D10" i="22"/>
  <c r="D23" i="22"/>
  <c r="D38" i="22"/>
  <c r="J10" i="23"/>
  <c r="Y10" i="30"/>
  <c r="Y20" i="30"/>
  <c r="Y30" i="30"/>
  <c r="X10" i="22"/>
  <c r="X23" i="22" s="1"/>
  <c r="X38" i="22" s="1"/>
  <c r="AD10" i="23" s="1"/>
  <c r="X10" i="30"/>
  <c r="X20" i="30" s="1"/>
  <c r="X30" i="30" s="1"/>
  <c r="W10" i="22"/>
  <c r="W23" i="22"/>
  <c r="W38" i="22" s="1"/>
  <c r="AC10" i="23" s="1"/>
  <c r="W10" i="30"/>
  <c r="W20" i="30"/>
  <c r="W30" i="30" s="1"/>
  <c r="F9" i="20"/>
  <c r="F17" i="20"/>
  <c r="F9" i="15"/>
  <c r="F17" i="15" s="1"/>
  <c r="T10" i="22"/>
  <c r="T23" i="22"/>
  <c r="T38" i="22"/>
  <c r="Z10" i="23" s="1"/>
  <c r="I10" i="22"/>
  <c r="I23" i="22"/>
  <c r="I38" i="22"/>
  <c r="O10" i="23" s="1"/>
  <c r="E9" i="15"/>
  <c r="E17" i="15"/>
  <c r="E9" i="20"/>
  <c r="E17" i="20" s="1"/>
  <c r="U10" i="22"/>
  <c r="U23" i="22"/>
  <c r="U38" i="22"/>
  <c r="AA10" i="23" s="1"/>
  <c r="N10" i="22"/>
  <c r="N23" i="22"/>
  <c r="N38" i="22"/>
  <c r="T10" i="23" s="1"/>
  <c r="M10" i="22"/>
  <c r="M23" i="22"/>
  <c r="M38" i="22"/>
  <c r="S10" i="23" s="1"/>
  <c r="C11" i="29"/>
  <c r="Z10" i="22"/>
  <c r="Z23" i="22"/>
  <c r="Z38" i="22" s="1"/>
  <c r="AF10" i="23" s="1"/>
  <c r="AA10" i="22"/>
  <c r="AA23" i="22"/>
  <c r="AA38" i="22" s="1"/>
  <c r="AG10" i="23" s="1"/>
  <c r="B11" i="29"/>
  <c r="Y10" i="22"/>
  <c r="Y23" i="22" s="1"/>
  <c r="Y38" i="22" s="1"/>
  <c r="AE10" i="23" s="1"/>
  <c r="D11" i="29"/>
  <c r="B5" i="89"/>
  <c r="B4" i="90"/>
  <c r="B5" i="90"/>
  <c r="AC14" i="30"/>
  <c r="BD24" i="30"/>
  <c r="B4" i="89"/>
  <c r="B4" i="109"/>
  <c r="BC3" i="33"/>
  <c r="B4" i="88"/>
  <c r="BG9" i="33"/>
  <c r="K14" i="90"/>
  <c r="K14" i="88"/>
  <c r="K14" i="89"/>
  <c r="K14" i="112"/>
  <c r="K14" i="113"/>
  <c r="X13" i="89"/>
  <c r="X13" i="88"/>
  <c r="X13" i="112"/>
  <c r="X13" i="113"/>
  <c r="X13" i="90"/>
  <c r="T13" i="90"/>
  <c r="T13" i="89"/>
  <c r="T13" i="88"/>
  <c r="T13" i="112"/>
  <c r="T13" i="113"/>
  <c r="P13" i="112"/>
  <c r="P13" i="88"/>
  <c r="P13" i="113"/>
  <c r="P13" i="90"/>
  <c r="P13" i="89"/>
  <c r="L13" i="90"/>
  <c r="L13" i="89"/>
  <c r="L13" i="88"/>
  <c r="L13" i="112"/>
  <c r="L13" i="113"/>
  <c r="G13" i="90"/>
  <c r="G13" i="89"/>
  <c r="G13" i="113"/>
  <c r="G13" i="112"/>
  <c r="G13" i="88"/>
  <c r="C13" i="89"/>
  <c r="C13" i="90"/>
  <c r="C13" i="112"/>
  <c r="C13" i="88"/>
  <c r="C13" i="113"/>
  <c r="U10" i="90"/>
  <c r="U10" i="89"/>
  <c r="U10" i="112"/>
  <c r="U10" i="113"/>
  <c r="U10" i="88"/>
  <c r="Q10" i="90"/>
  <c r="Q10" i="89"/>
  <c r="Q10" i="112"/>
  <c r="Q10" i="113"/>
  <c r="Q10" i="88"/>
  <c r="M10" i="90"/>
  <c r="M10" i="89"/>
  <c r="M10" i="112"/>
  <c r="M10" i="113"/>
  <c r="M10" i="88"/>
  <c r="H10" i="90"/>
  <c r="H10" i="112"/>
  <c r="H10" i="113"/>
  <c r="H10" i="88"/>
  <c r="H10" i="89"/>
  <c r="D10" i="89"/>
  <c r="D10" i="90"/>
  <c r="D10" i="113"/>
  <c r="D10" i="88"/>
  <c r="D10" i="112"/>
  <c r="V8" i="90"/>
  <c r="V8" i="89"/>
  <c r="V8" i="113"/>
  <c r="V8" i="88"/>
  <c r="V8" i="112"/>
  <c r="R8" i="90"/>
  <c r="R8" i="89"/>
  <c r="R8" i="112"/>
  <c r="R8" i="113"/>
  <c r="R8" i="88"/>
  <c r="N8" i="90"/>
  <c r="N8" i="89"/>
  <c r="N8" i="112"/>
  <c r="N8" i="88"/>
  <c r="N8" i="113"/>
  <c r="J8" i="90"/>
  <c r="J8" i="89"/>
  <c r="J8" i="112"/>
  <c r="J8" i="113"/>
  <c r="J8" i="88"/>
  <c r="E8" i="90"/>
  <c r="E8" i="112"/>
  <c r="E8" i="89"/>
  <c r="E8" i="88"/>
  <c r="E8" i="113"/>
  <c r="W13" i="90"/>
  <c r="W13" i="89"/>
  <c r="W13" i="113"/>
  <c r="W13" i="112"/>
  <c r="W13" i="88"/>
  <c r="S13" i="89"/>
  <c r="S13" i="90"/>
  <c r="S13" i="112"/>
  <c r="S13" i="88"/>
  <c r="S13" i="113"/>
  <c r="O13" i="89"/>
  <c r="O13" i="90"/>
  <c r="O13" i="88"/>
  <c r="O13" i="113"/>
  <c r="O13" i="112"/>
  <c r="K13" i="89"/>
  <c r="K13" i="90"/>
  <c r="K13" i="112"/>
  <c r="K13" i="113"/>
  <c r="K13" i="88"/>
  <c r="F13" i="89"/>
  <c r="F13" i="90"/>
  <c r="F13" i="112"/>
  <c r="F13" i="113"/>
  <c r="F13" i="88"/>
  <c r="X10" i="90"/>
  <c r="X10" i="112"/>
  <c r="X10" i="89"/>
  <c r="X10" i="113"/>
  <c r="X10" i="88"/>
  <c r="T10" i="90"/>
  <c r="T10" i="89"/>
  <c r="T10" i="112"/>
  <c r="T10" i="113"/>
  <c r="T10" i="88"/>
  <c r="P10" i="90"/>
  <c r="P10" i="89"/>
  <c r="P10" i="112"/>
  <c r="P10" i="88"/>
  <c r="P10" i="113"/>
  <c r="L10" i="112"/>
  <c r="L10" i="89"/>
  <c r="L10" i="113"/>
  <c r="L10" i="90"/>
  <c r="L10" i="88"/>
  <c r="G10" i="90"/>
  <c r="G10" i="112"/>
  <c r="G10" i="89"/>
  <c r="G10" i="113"/>
  <c r="G10" i="88"/>
  <c r="C10" i="90"/>
  <c r="C10" i="112"/>
  <c r="C10" i="89"/>
  <c r="C10" i="113"/>
  <c r="C10" i="88"/>
  <c r="U8" i="90"/>
  <c r="U8" i="112"/>
  <c r="U8" i="89"/>
  <c r="U8" i="113"/>
  <c r="U8" i="88"/>
  <c r="Q8" i="112"/>
  <c r="Q8" i="90"/>
  <c r="Q8" i="89"/>
  <c r="Q8" i="113"/>
  <c r="Q8" i="88"/>
  <c r="M8" i="112"/>
  <c r="M8" i="89"/>
  <c r="M8" i="113"/>
  <c r="M8" i="90"/>
  <c r="M8" i="88"/>
  <c r="H8" i="89"/>
  <c r="H8" i="90"/>
  <c r="H8" i="112"/>
  <c r="H8" i="88"/>
  <c r="H8" i="113"/>
  <c r="D8" i="90"/>
  <c r="D8" i="89"/>
  <c r="D8" i="112"/>
  <c r="D8" i="88"/>
  <c r="D8" i="113"/>
  <c r="V13" i="89"/>
  <c r="V13" i="90"/>
  <c r="V13" i="112"/>
  <c r="V13" i="113"/>
  <c r="V13" i="88"/>
  <c r="R13" i="90"/>
  <c r="R13" i="89"/>
  <c r="R13" i="113"/>
  <c r="R13" i="112"/>
  <c r="R13" i="88"/>
  <c r="N13" i="90"/>
  <c r="N13" i="89"/>
  <c r="N13" i="113"/>
  <c r="N13" i="88"/>
  <c r="N13" i="112"/>
  <c r="J13" i="113"/>
  <c r="J13" i="112"/>
  <c r="J13" i="90"/>
  <c r="J13" i="89"/>
  <c r="J13" i="88"/>
  <c r="E13" i="90"/>
  <c r="E13" i="112"/>
  <c r="E13" i="113"/>
  <c r="E13" i="89"/>
  <c r="E13" i="88"/>
  <c r="W10" i="90"/>
  <c r="W10" i="112"/>
  <c r="W10" i="89"/>
  <c r="W10" i="113"/>
  <c r="W10" i="88"/>
  <c r="S10" i="112"/>
  <c r="S10" i="89"/>
  <c r="S10" i="113"/>
  <c r="S10" i="88"/>
  <c r="S10" i="90"/>
  <c r="O10" i="89"/>
  <c r="O10" i="90"/>
  <c r="O10" i="113"/>
  <c r="O10" i="88"/>
  <c r="O10" i="112"/>
  <c r="K10" i="90"/>
  <c r="K10" i="89"/>
  <c r="K10" i="112"/>
  <c r="K10" i="113"/>
  <c r="K10" i="88"/>
  <c r="F10" i="90"/>
  <c r="F10" i="89"/>
  <c r="F10" i="113"/>
  <c r="F10" i="88"/>
  <c r="F10" i="112"/>
  <c r="X8" i="89"/>
  <c r="X8" i="112"/>
  <c r="X8" i="113"/>
  <c r="X8" i="90"/>
  <c r="X8" i="88"/>
  <c r="T8" i="90"/>
  <c r="T8" i="89"/>
  <c r="T8" i="112"/>
  <c r="T8" i="113"/>
  <c r="T8" i="88"/>
  <c r="P8" i="90"/>
  <c r="P8" i="89"/>
  <c r="P8" i="113"/>
  <c r="P8" i="112"/>
  <c r="P8" i="88"/>
  <c r="L8" i="89"/>
  <c r="L8" i="90"/>
  <c r="L8" i="113"/>
  <c r="L8" i="112"/>
  <c r="L8" i="88"/>
  <c r="G8" i="90"/>
  <c r="G8" i="113"/>
  <c r="G8" i="88"/>
  <c r="G8" i="89"/>
  <c r="G8" i="112"/>
  <c r="C8" i="90"/>
  <c r="C8" i="113"/>
  <c r="C8" i="89"/>
  <c r="C8" i="112"/>
  <c r="C8" i="88"/>
  <c r="M14" i="90"/>
  <c r="M14" i="112"/>
  <c r="M14" i="89"/>
  <c r="M14" i="113"/>
  <c r="M14" i="88"/>
  <c r="U13" i="90"/>
  <c r="U13" i="112"/>
  <c r="U13" i="89"/>
  <c r="U13" i="113"/>
  <c r="U13" i="88"/>
  <c r="Q13" i="90"/>
  <c r="Q13" i="112"/>
  <c r="Q13" i="89"/>
  <c r="Q13" i="113"/>
  <c r="Q13" i="88"/>
  <c r="M13" i="90"/>
  <c r="M13" i="112"/>
  <c r="M13" i="89"/>
  <c r="M13" i="113"/>
  <c r="M13" i="88"/>
  <c r="H13" i="89"/>
  <c r="H13" i="90"/>
  <c r="H13" i="88"/>
  <c r="H13" i="113"/>
  <c r="H13" i="112"/>
  <c r="D13" i="90"/>
  <c r="D13" i="89"/>
  <c r="D13" i="88"/>
  <c r="D13" i="112"/>
  <c r="D13" i="113"/>
  <c r="V10" i="90"/>
  <c r="V10" i="89"/>
  <c r="V10" i="113"/>
  <c r="V10" i="88"/>
  <c r="V10" i="112"/>
  <c r="R10" i="112"/>
  <c r="R10" i="90"/>
  <c r="R10" i="89"/>
  <c r="R10" i="113"/>
  <c r="R10" i="88"/>
  <c r="N10" i="90"/>
  <c r="N10" i="112"/>
  <c r="N10" i="113"/>
  <c r="N10" i="88"/>
  <c r="N10" i="89"/>
  <c r="J10" i="89"/>
  <c r="J10" i="90"/>
  <c r="J10" i="113"/>
  <c r="J10" i="88"/>
  <c r="J10" i="112"/>
  <c r="E10" i="90"/>
  <c r="E10" i="89"/>
  <c r="E10" i="112"/>
  <c r="E10" i="113"/>
  <c r="E10" i="88"/>
  <c r="W8" i="90"/>
  <c r="W8" i="88"/>
  <c r="W8" i="112"/>
  <c r="W8" i="113"/>
  <c r="W8" i="89"/>
  <c r="S8" i="90"/>
  <c r="S8" i="89"/>
  <c r="S8" i="112"/>
  <c r="S8" i="88"/>
  <c r="S8" i="113"/>
  <c r="O8" i="90"/>
  <c r="O8" i="89"/>
  <c r="O8" i="112"/>
  <c r="O8" i="88"/>
  <c r="O8" i="113"/>
  <c r="K8" i="90"/>
  <c r="K8" i="113"/>
  <c r="K8" i="89"/>
  <c r="K8" i="88"/>
  <c r="K8" i="112"/>
  <c r="F8" i="90"/>
  <c r="F8" i="89"/>
  <c r="F8" i="113"/>
  <c r="F8" i="112"/>
  <c r="F8" i="88"/>
  <c r="B8" i="113"/>
  <c r="BG26" i="30"/>
  <c r="AY9" i="31"/>
  <c r="AG14" i="30"/>
  <c r="BH14" i="30"/>
  <c r="AY13" i="30"/>
  <c r="AY23" i="30"/>
  <c r="AY4" i="33"/>
  <c r="X13" i="30"/>
  <c r="AW9" i="31"/>
  <c r="BG6" i="33"/>
  <c r="AU23" i="30"/>
  <c r="AS9" i="31"/>
  <c r="BA4" i="33"/>
  <c r="BA14" i="30"/>
  <c r="Z17" i="22"/>
  <c r="Z32" i="22"/>
  <c r="BB4" i="33"/>
  <c r="BB14" i="30"/>
  <c r="AD17" i="22"/>
  <c r="AE17" i="22"/>
  <c r="AE32" i="22"/>
  <c r="AZ4" i="33"/>
  <c r="AA23" i="30"/>
  <c r="AA3" i="33"/>
  <c r="AE16" i="22"/>
  <c r="AE31" i="22"/>
  <c r="BC3" i="31"/>
  <c r="BC13" i="30"/>
  <c r="AY3" i="31"/>
  <c r="AH24" i="30"/>
  <c r="BB24" i="30"/>
  <c r="Z24" i="30"/>
  <c r="Z14" i="30"/>
  <c r="AF29" i="30"/>
  <c r="AF9" i="31" s="1"/>
  <c r="AV9" i="33"/>
  <c r="W23" i="30"/>
  <c r="W13" i="30"/>
  <c r="BH13" i="30"/>
  <c r="Y32" i="22"/>
  <c r="Y17" i="22"/>
  <c r="AK7" i="31"/>
  <c r="AK7" i="33"/>
  <c r="AT6" i="33"/>
  <c r="AC24" i="30"/>
  <c r="AC4" i="31"/>
  <c r="AT10" i="31"/>
  <c r="AF3" i="33"/>
  <c r="AW13" i="30"/>
  <c r="AW3" i="31"/>
  <c r="AT10" i="33"/>
  <c r="AH3" i="31"/>
  <c r="AH3" i="33"/>
  <c r="AG13" i="30"/>
  <c r="AG23" i="30"/>
  <c r="AG3" i="31"/>
  <c r="AR13" i="30"/>
  <c r="AR3" i="31"/>
  <c r="AX14" i="30"/>
  <c r="AX4" i="33"/>
  <c r="Z16" i="22"/>
  <c r="Z31" i="22"/>
  <c r="AR4" i="31"/>
  <c r="AR24" i="30"/>
  <c r="AR4" i="33"/>
  <c r="AE14" i="30"/>
  <c r="AP14" i="30"/>
  <c r="AP4" i="33"/>
  <c r="AP4" i="31"/>
  <c r="AG3" i="33"/>
  <c r="AK23" i="30"/>
  <c r="AK3" i="31"/>
  <c r="AV3" i="33"/>
  <c r="AV23" i="30"/>
  <c r="AN13" i="30"/>
  <c r="AN3" i="33"/>
  <c r="AN23" i="30"/>
  <c r="AN3" i="31"/>
  <c r="AU7" i="33"/>
  <c r="AD23" i="30"/>
  <c r="AD3" i="33"/>
  <c r="AN24" i="30"/>
  <c r="AN14" i="30"/>
  <c r="AP3" i="33"/>
  <c r="AP3" i="31"/>
  <c r="AP23" i="30"/>
  <c r="AP13" i="30"/>
  <c r="BF6" i="33"/>
  <c r="BF26" i="30"/>
  <c r="B13" i="112"/>
  <c r="B13" i="113"/>
  <c r="B10" i="113"/>
  <c r="AE23" i="30"/>
  <c r="B11" i="96"/>
  <c r="B11" i="83"/>
  <c r="B20" i="83"/>
  <c r="B20" i="96"/>
  <c r="B17" i="96"/>
  <c r="B17" i="83"/>
  <c r="B8" i="83"/>
  <c r="B8" i="96"/>
  <c r="B6" i="83"/>
  <c r="B6" i="96"/>
  <c r="B25" i="83"/>
  <c r="B25" i="96"/>
  <c r="B14" i="83"/>
  <c r="B14" i="96"/>
  <c r="T14" i="109"/>
  <c r="AB10" i="33"/>
  <c r="AB30" i="30"/>
  <c r="AB10" i="31"/>
  <c r="AI29" i="30"/>
  <c r="AI9" i="31"/>
  <c r="AI9" i="33"/>
  <c r="AI10" i="31"/>
  <c r="AI30" i="30"/>
  <c r="AI10" i="33"/>
  <c r="AZ7" i="31"/>
  <c r="AS23" i="30"/>
  <c r="AS13" i="30"/>
  <c r="AA3" i="31"/>
  <c r="AY4" i="31"/>
  <c r="BC10" i="33"/>
  <c r="AW10" i="33"/>
  <c r="Y14" i="30"/>
  <c r="AM14" i="30"/>
  <c r="AM4" i="33"/>
  <c r="AI24" i="30"/>
  <c r="M41" i="100"/>
  <c r="AY10" i="33"/>
  <c r="AQ13" i="30"/>
  <c r="AQ3" i="33"/>
  <c r="AU3" i="33"/>
  <c r="AW3" i="33"/>
  <c r="AK9" i="31"/>
  <c r="AJ6" i="31"/>
  <c r="BF6" i="31"/>
  <c r="AG6" i="33"/>
  <c r="AE6" i="33"/>
  <c r="W17" i="22"/>
  <c r="AB32" i="22"/>
  <c r="AB17" i="22"/>
  <c r="AL4" i="31"/>
  <c r="AL14" i="30"/>
  <c r="K47" i="100"/>
  <c r="T40" i="100"/>
  <c r="S43" i="100"/>
  <c r="AQ7" i="33"/>
  <c r="AC27" i="30"/>
  <c r="AC7" i="31"/>
  <c r="AC7" i="33"/>
  <c r="AN7" i="31"/>
  <c r="AN27" i="30"/>
  <c r="AN7" i="33"/>
  <c r="AO29" i="30"/>
  <c r="AO9" i="33"/>
  <c r="AO9" i="31"/>
  <c r="BE10" i="33"/>
  <c r="BE30" i="30"/>
  <c r="BE10" i="31"/>
  <c r="AH9" i="31"/>
  <c r="AH9" i="33"/>
  <c r="AH29" i="30"/>
  <c r="AH16" i="22"/>
  <c r="AH31" i="22"/>
  <c r="AF4" i="31"/>
  <c r="AF4" i="33"/>
  <c r="AB3" i="33"/>
  <c r="AB3" i="31"/>
  <c r="AB23" i="30"/>
  <c r="AM3" i="31"/>
  <c r="AM13" i="30"/>
  <c r="AT14" i="30"/>
  <c r="W31" i="22"/>
  <c r="AR9" i="33"/>
  <c r="AR9" i="31"/>
  <c r="AS7" i="31"/>
  <c r="AS27" i="30"/>
  <c r="AF16" i="22"/>
  <c r="AF31" i="22"/>
  <c r="AF14" i="30"/>
  <c r="BG30" i="30"/>
  <c r="AJ14" i="30"/>
  <c r="AJ4" i="33"/>
  <c r="AW4" i="33"/>
  <c r="AW4" i="31"/>
  <c r="AS4" i="31"/>
  <c r="AS4" i="33"/>
  <c r="AS14" i="30"/>
  <c r="AO4" i="31"/>
  <c r="AO14" i="30"/>
  <c r="BE9" i="33"/>
  <c r="BG9" i="31"/>
  <c r="AY6" i="31"/>
  <c r="BD4" i="31"/>
  <c r="BD4" i="33"/>
  <c r="BD14" i="30"/>
  <c r="BA24" i="30"/>
  <c r="BA4" i="31"/>
  <c r="BH6" i="33"/>
  <c r="BH26" i="30"/>
  <c r="P44" i="100"/>
  <c r="P43" i="100"/>
  <c r="AI17" i="22"/>
  <c r="AK14" i="30"/>
  <c r="AK4" i="31"/>
  <c r="AK4" i="33"/>
  <c r="AQ26" i="30"/>
  <c r="AQ6" i="31"/>
  <c r="BE4" i="33"/>
  <c r="BE3" i="31"/>
  <c r="BE13" i="30"/>
  <c r="BE23" i="30"/>
  <c r="AK10" i="31"/>
  <c r="AW10" i="31"/>
  <c r="AY10" i="31"/>
  <c r="BC10" i="31"/>
  <c r="AY7" i="31"/>
  <c r="BF30" i="30"/>
  <c r="AR10" i="31"/>
  <c r="AR10" i="33"/>
  <c r="AR30" i="30"/>
  <c r="AP9" i="33"/>
  <c r="AP29" i="30"/>
  <c r="Z13" i="30"/>
  <c r="Z23" i="30"/>
  <c r="AM3" i="33"/>
  <c r="AM23" i="30"/>
  <c r="AS3" i="33"/>
  <c r="AV4" i="33"/>
  <c r="AV4" i="31"/>
  <c r="BE27" i="30"/>
  <c r="BE7" i="33"/>
  <c r="AY14" i="30"/>
  <c r="BE3" i="33"/>
  <c r="H44" i="100"/>
  <c r="AV10" i="31"/>
  <c r="AV10" i="33"/>
  <c r="C5" i="25"/>
  <c r="C6" i="25" s="1"/>
  <c r="C8" i="24"/>
  <c r="C8" i="25" s="1"/>
  <c r="C6" i="24"/>
  <c r="C9" i="24" s="1"/>
  <c r="C9" i="25" s="1"/>
  <c r="BH10" i="31"/>
  <c r="BH10" i="33"/>
  <c r="BH30" i="30"/>
  <c r="AM29" i="30"/>
  <c r="AM9" i="31"/>
  <c r="AZ9" i="33"/>
  <c r="AI3" i="33"/>
  <c r="AI13" i="30"/>
  <c r="AR6" i="31"/>
  <c r="AR6" i="33"/>
  <c r="B10" i="112"/>
  <c r="AX13" i="30"/>
  <c r="AY7" i="33"/>
  <c r="AT27" i="30"/>
  <c r="AA31" i="22"/>
  <c r="AA16" i="22"/>
  <c r="AR26" i="30"/>
  <c r="BE4" i="31"/>
  <c r="AP10" i="31"/>
  <c r="AL9" i="31"/>
  <c r="AL9" i="33"/>
  <c r="AL29" i="30"/>
  <c r="AU13" i="30"/>
  <c r="AK27" i="30"/>
  <c r="AV27" i="30"/>
  <c r="BC6" i="31"/>
  <c r="BE9" i="31"/>
  <c r="BC27" i="30"/>
  <c r="AS9" i="33"/>
  <c r="AC10" i="33"/>
  <c r="AJ30" i="30"/>
  <c r="AV30" i="30"/>
  <c r="BF10" i="31"/>
  <c r="AQ23" i="30"/>
  <c r="AK24" i="30"/>
  <c r="X31" i="22"/>
  <c r="AA32" i="22"/>
  <c r="AA17" i="22"/>
  <c r="AA27" i="30"/>
  <c r="AA7" i="31" s="1"/>
  <c r="AA7" i="33"/>
  <c r="AM7" i="31"/>
  <c r="AM7" i="33"/>
  <c r="AC16" i="22"/>
  <c r="AC31" i="22"/>
  <c r="AF17" i="22"/>
  <c r="AF32" i="22"/>
  <c r="AI16" i="22"/>
  <c r="AI31" i="22"/>
  <c r="AW23" i="30"/>
  <c r="AS24" i="30"/>
  <c r="BH24" i="30"/>
  <c r="BH4" i="33"/>
  <c r="F47" i="100"/>
  <c r="D46" i="100"/>
  <c r="T47" i="100"/>
  <c r="K41" i="100"/>
  <c r="D43" i="100"/>
  <c r="J47" i="100"/>
  <c r="O46" i="100"/>
  <c r="O41" i="100"/>
  <c r="T44" i="100"/>
  <c r="T43" i="100"/>
  <c r="N40" i="100"/>
  <c r="C41" i="100"/>
  <c r="H46" i="100"/>
  <c r="AA13" i="30"/>
  <c r="AU14" i="30"/>
  <c r="AD13" i="30"/>
  <c r="AD3" i="31"/>
  <c r="AU6" i="31"/>
  <c r="AH6" i="33"/>
  <c r="AR27" i="30"/>
  <c r="AU10" i="31"/>
  <c r="AE9" i="33"/>
  <c r="AZ10" i="33"/>
  <c r="AO10" i="31"/>
  <c r="AH27" i="30"/>
  <c r="AZ3" i="31"/>
  <c r="AU24" i="30"/>
  <c r="G43" i="100"/>
  <c r="I44" i="100"/>
  <c r="M47" i="100"/>
  <c r="N47" i="100"/>
  <c r="C43" i="100"/>
  <c r="H41" i="100"/>
  <c r="S44" i="100"/>
  <c r="F40" i="100"/>
  <c r="S40" i="100"/>
  <c r="M40" i="100"/>
  <c r="U40" i="100"/>
  <c r="I40" i="100"/>
  <c r="B14" i="112"/>
  <c r="E11" i="109"/>
  <c r="P14" i="108"/>
  <c r="B11" i="67"/>
  <c r="B11" i="102"/>
  <c r="B12" i="85"/>
  <c r="B8" i="112"/>
  <c r="B8" i="101"/>
  <c r="AE27" i="30"/>
  <c r="AE7" i="31" s="1"/>
  <c r="AE7" i="33"/>
  <c r="AU9" i="31"/>
  <c r="AC6" i="33"/>
  <c r="AC26" i="30"/>
  <c r="AC6" i="31"/>
  <c r="AN29" i="30"/>
  <c r="AN9" i="33"/>
  <c r="AN9" i="31"/>
  <c r="AW6" i="33"/>
  <c r="AW6" i="31"/>
  <c r="AW26" i="30"/>
  <c r="AH10" i="31"/>
  <c r="AH30" i="30"/>
  <c r="AH10" i="33"/>
  <c r="BB9" i="33"/>
  <c r="BB29" i="30"/>
  <c r="BB9" i="31"/>
  <c r="AL26" i="30"/>
  <c r="AL6" i="33"/>
  <c r="AL6" i="31"/>
  <c r="AZ6" i="31"/>
  <c r="AZ26" i="30"/>
  <c r="AZ6" i="33"/>
  <c r="AX9" i="33"/>
  <c r="AX29" i="30"/>
  <c r="AX9" i="31"/>
  <c r="BH7" i="31"/>
  <c r="BH27" i="30"/>
  <c r="BH7" i="33"/>
  <c r="AF26" i="30"/>
  <c r="AF6" i="31" s="1"/>
  <c r="AF6" i="33"/>
  <c r="BA7" i="33"/>
  <c r="BA27" i="30"/>
  <c r="BA7" i="31"/>
  <c r="AL10" i="31"/>
  <c r="AL30" i="30"/>
  <c r="AL10" i="33"/>
  <c r="AA10" i="33"/>
  <c r="AA30" i="30"/>
  <c r="AA10" i="31" s="1"/>
  <c r="AF30" i="30"/>
  <c r="AF10" i="31" s="1"/>
  <c r="AF10" i="33"/>
  <c r="AM10" i="33"/>
  <c r="AQ10" i="33"/>
  <c r="AQ10" i="31"/>
  <c r="AQ30" i="30"/>
  <c r="AG27" i="30"/>
  <c r="AG7" i="31" s="1"/>
  <c r="AG7" i="33"/>
  <c r="AJ7" i="31"/>
  <c r="AJ7" i="33"/>
  <c r="AJ27" i="30"/>
  <c r="AW7" i="31"/>
  <c r="AW7" i="33"/>
  <c r="AW27" i="30"/>
  <c r="AQ9" i="33"/>
  <c r="AQ29" i="30"/>
  <c r="AQ9" i="31"/>
  <c r="BB7" i="33"/>
  <c r="BB7" i="31"/>
  <c r="BB27" i="30"/>
  <c r="AN10" i="33"/>
  <c r="AN30" i="30"/>
  <c r="AN10" i="31"/>
  <c r="AI6" i="31"/>
  <c r="AI6" i="33"/>
  <c r="AI26" i="30"/>
  <c r="AO6" i="31"/>
  <c r="AO6" i="33"/>
  <c r="AO26" i="30"/>
  <c r="BD7" i="31"/>
  <c r="BD7" i="33"/>
  <c r="BD27" i="30"/>
  <c r="BF29" i="30"/>
  <c r="BF9" i="33"/>
  <c r="BF9" i="31"/>
  <c r="BB6" i="33"/>
  <c r="BB26" i="30"/>
  <c r="BB6" i="31"/>
  <c r="AG16" i="22"/>
  <c r="AG31" i="22"/>
  <c r="AB14" i="30"/>
  <c r="AB24" i="30"/>
  <c r="AB4" i="33"/>
  <c r="AL3" i="31"/>
  <c r="AL3" i="33"/>
  <c r="BC24" i="30"/>
  <c r="BC14" i="30"/>
  <c r="BC4" i="33"/>
  <c r="L10" i="108"/>
  <c r="L10" i="109"/>
  <c r="BA3" i="33"/>
  <c r="AW29" i="30"/>
  <c r="AH6" i="31"/>
  <c r="AO10" i="33"/>
  <c r="AH7" i="31"/>
  <c r="X24" i="30"/>
  <c r="AR3" i="33"/>
  <c r="AR23" i="30"/>
  <c r="AT23" i="30"/>
  <c r="AC3" i="33"/>
  <c r="AX23" i="30"/>
  <c r="AU4" i="33"/>
  <c r="AV13" i="30"/>
  <c r="AV26" i="30"/>
  <c r="AC13" i="30"/>
  <c r="W14" i="30"/>
  <c r="AS30" i="30"/>
  <c r="AM6" i="31"/>
  <c r="AK9" i="33"/>
  <c r="AJ26" i="30"/>
  <c r="AD27" i="30"/>
  <c r="AD7" i="31"/>
  <c r="AN6" i="31"/>
  <c r="AK26" i="30"/>
  <c r="BC7" i="31"/>
  <c r="AM9" i="33"/>
  <c r="BB10" i="31"/>
  <c r="BA30" i="30"/>
  <c r="BH9" i="33"/>
  <c r="AP26" i="30"/>
  <c r="AB7" i="33"/>
  <c r="AD24" i="30"/>
  <c r="BF7" i="33"/>
  <c r="AE13" i="30"/>
  <c r="AW24" i="30"/>
  <c r="BA6" i="31"/>
  <c r="AV9" i="31"/>
  <c r="AA24" i="30"/>
  <c r="AA4" i="33"/>
  <c r="AA14" i="30"/>
  <c r="AG4" i="33"/>
  <c r="AE3" i="33"/>
  <c r="AC4" i="33"/>
  <c r="AI3" i="31"/>
  <c r="AJ3" i="33"/>
  <c r="AV24" i="30"/>
  <c r="BG4" i="31"/>
  <c r="BB3" i="31"/>
  <c r="BB13" i="30"/>
  <c r="BB3" i="33"/>
  <c r="AL4" i="33"/>
  <c r="AL24" i="30"/>
  <c r="BD9" i="33"/>
  <c r="BD9" i="31"/>
  <c r="T10" i="109"/>
  <c r="T10" i="108"/>
  <c r="D10" i="108"/>
  <c r="D10" i="109"/>
  <c r="BA23" i="30"/>
  <c r="AX3" i="31"/>
  <c r="AN26" i="30"/>
  <c r="AU27" i="30"/>
  <c r="BE26" i="30"/>
  <c r="AJ10" i="33"/>
  <c r="AH13" i="30"/>
  <c r="BD29" i="30"/>
  <c r="AI23" i="30"/>
  <c r="AC32" i="22"/>
  <c r="AD14" i="30"/>
  <c r="AD4" i="33"/>
  <c r="AK3" i="33"/>
  <c r="AK13" i="30"/>
  <c r="BA13" i="30"/>
  <c r="AX27" i="30"/>
  <c r="AV6" i="33"/>
  <c r="AS10" i="33"/>
  <c r="BF4" i="31"/>
  <c r="BF7" i="31"/>
  <c r="AI14" i="30"/>
  <c r="AB4" i="31"/>
  <c r="AT9" i="33"/>
  <c r="AV7" i="31"/>
  <c r="AL7" i="33"/>
  <c r="BC6" i="33"/>
  <c r="BD10" i="33"/>
  <c r="AK6" i="31"/>
  <c r="AZ9" i="31"/>
  <c r="BB30" i="30"/>
  <c r="AX26" i="30"/>
  <c r="AY26" i="30"/>
  <c r="BH9" i="31"/>
  <c r="AP6" i="31"/>
  <c r="AZ10" i="31"/>
  <c r="BG7" i="31"/>
  <c r="AT29" i="30"/>
  <c r="AH23" i="30"/>
  <c r="AB31" i="22"/>
  <c r="AX7" i="33"/>
  <c r="AG24" i="30"/>
  <c r="AG32" i="22"/>
  <c r="BA6" i="33"/>
  <c r="AD31" i="22"/>
  <c r="AH17" i="22"/>
  <c r="AH32" i="22"/>
  <c r="AB13" i="30"/>
  <c r="AF13" i="30"/>
  <c r="AF23" i="30"/>
  <c r="AC23" i="30"/>
  <c r="AI4" i="31"/>
  <c r="AM4" i="31"/>
  <c r="AM24" i="30"/>
  <c r="AL23" i="30"/>
  <c r="AW14" i="30"/>
  <c r="AR14" i="30"/>
  <c r="AX4" i="31"/>
  <c r="AX24" i="30"/>
  <c r="BC9" i="31"/>
  <c r="BC9" i="33"/>
  <c r="BG4" i="33"/>
  <c r="BF24" i="30"/>
  <c r="BF14" i="30"/>
  <c r="BD13" i="30"/>
  <c r="BD23" i="30"/>
  <c r="BD3" i="31"/>
  <c r="AZ3" i="33"/>
  <c r="AZ23" i="30"/>
  <c r="BG13" i="30"/>
  <c r="BG23" i="30"/>
  <c r="BG3" i="31"/>
  <c r="W13" i="109"/>
  <c r="W13" i="108"/>
  <c r="O13" i="109"/>
  <c r="O13" i="108"/>
  <c r="G13" i="109"/>
  <c r="G13" i="108"/>
  <c r="Q13" i="109"/>
  <c r="Q13" i="108"/>
  <c r="I13" i="109"/>
  <c r="I13" i="108"/>
  <c r="V10" i="108"/>
  <c r="V10" i="109"/>
  <c r="N10" i="109"/>
  <c r="N10" i="108"/>
  <c r="F10" i="109"/>
  <c r="F10" i="108"/>
  <c r="S13" i="109"/>
  <c r="S13" i="108"/>
  <c r="K13" i="109"/>
  <c r="K13" i="108"/>
  <c r="C13" i="109"/>
  <c r="C13" i="108"/>
  <c r="P10" i="108"/>
  <c r="P10" i="109"/>
  <c r="H10" i="108"/>
  <c r="H10" i="109"/>
  <c r="U13" i="109"/>
  <c r="U13" i="108"/>
  <c r="M13" i="109"/>
  <c r="M13" i="108"/>
  <c r="E13" i="108"/>
  <c r="E13" i="109"/>
  <c r="R10" i="109"/>
  <c r="R10" i="108"/>
  <c r="J10" i="109"/>
  <c r="J10" i="108"/>
  <c r="B10" i="90"/>
  <c r="B10" i="89"/>
  <c r="B10" i="108"/>
  <c r="B10" i="87"/>
  <c r="B10" i="109"/>
  <c r="B10" i="88"/>
  <c r="W8" i="109"/>
  <c r="W8" i="108"/>
  <c r="U8" i="109"/>
  <c r="U8" i="108"/>
  <c r="S8" i="109"/>
  <c r="S8" i="108"/>
  <c r="Q8" i="108"/>
  <c r="Q8" i="109"/>
  <c r="O8" i="109"/>
  <c r="O8" i="108"/>
  <c r="M8" i="109"/>
  <c r="M8" i="108"/>
  <c r="K8" i="109"/>
  <c r="K8" i="108"/>
  <c r="I8" i="108"/>
  <c r="I8" i="109"/>
  <c r="G8" i="109"/>
  <c r="G8" i="108"/>
  <c r="E8" i="108"/>
  <c r="E8" i="109"/>
  <c r="C8" i="109"/>
  <c r="C8" i="108"/>
  <c r="V13" i="109"/>
  <c r="V13" i="108"/>
  <c r="T13" i="109"/>
  <c r="T13" i="108"/>
  <c r="R13" i="108"/>
  <c r="R13" i="109"/>
  <c r="P13" i="109"/>
  <c r="P13" i="108"/>
  <c r="N13" i="108"/>
  <c r="N13" i="109"/>
  <c r="L13" i="109"/>
  <c r="L13" i="108"/>
  <c r="J13" i="108"/>
  <c r="J13" i="109"/>
  <c r="H13" i="109"/>
  <c r="H13" i="108"/>
  <c r="F13" i="108"/>
  <c r="F13" i="109"/>
  <c r="D13" i="109"/>
  <c r="D13" i="108"/>
  <c r="B13" i="89"/>
  <c r="B13" i="109"/>
  <c r="B13" i="108"/>
  <c r="B13" i="87"/>
  <c r="B13" i="88"/>
  <c r="B13" i="90"/>
  <c r="W10" i="109"/>
  <c r="W10" i="108"/>
  <c r="U10" i="109"/>
  <c r="U10" i="108"/>
  <c r="S10" i="109"/>
  <c r="S10" i="108"/>
  <c r="Q10" i="109"/>
  <c r="Q10" i="108"/>
  <c r="O10" i="108"/>
  <c r="O10" i="109"/>
  <c r="M10" i="109"/>
  <c r="M10" i="108"/>
  <c r="K10" i="109"/>
  <c r="K10" i="108"/>
  <c r="I10" i="109"/>
  <c r="I10" i="108"/>
  <c r="G10" i="109"/>
  <c r="G10" i="108"/>
  <c r="E10" i="109"/>
  <c r="E10" i="108"/>
  <c r="C10" i="109"/>
  <c r="C10" i="108"/>
  <c r="T14" i="108"/>
  <c r="R14" i="109"/>
  <c r="R14" i="108"/>
  <c r="L14" i="108"/>
  <c r="L14" i="109"/>
  <c r="J14" i="109"/>
  <c r="J14" i="108"/>
  <c r="B14" i="90"/>
  <c r="B14" i="109"/>
  <c r="B14" i="108"/>
  <c r="B14" i="87"/>
  <c r="B14" i="89"/>
  <c r="B14" i="88"/>
  <c r="G11" i="108"/>
  <c r="G11" i="109"/>
  <c r="E11" i="108"/>
  <c r="V8" i="109"/>
  <c r="V8" i="108"/>
  <c r="T8" i="109"/>
  <c r="T8" i="108"/>
  <c r="R8" i="109"/>
  <c r="R8" i="108"/>
  <c r="P8" i="108"/>
  <c r="P8" i="109"/>
  <c r="N8" i="109"/>
  <c r="N8" i="108"/>
  <c r="L8" i="109"/>
  <c r="L8" i="108"/>
  <c r="J8" i="109"/>
  <c r="J8" i="108"/>
  <c r="H8" i="109"/>
  <c r="H8" i="108"/>
  <c r="F8" i="109"/>
  <c r="F8" i="108"/>
  <c r="D8" i="109"/>
  <c r="D8" i="108"/>
  <c r="B8" i="90"/>
  <c r="B8" i="89"/>
  <c r="B8" i="109"/>
  <c r="B8" i="108"/>
  <c r="B8" i="87"/>
  <c r="B8" i="88"/>
  <c r="K11" i="90"/>
  <c r="K11" i="89"/>
  <c r="K11" i="112"/>
  <c r="K11" i="88"/>
  <c r="K11" i="113"/>
  <c r="W14" i="90"/>
  <c r="W14" i="89"/>
  <c r="W14" i="88"/>
  <c r="W14" i="113"/>
  <c r="W14" i="112"/>
  <c r="S11" i="90"/>
  <c r="S11" i="89"/>
  <c r="S11" i="113"/>
  <c r="S11" i="112"/>
  <c r="S11" i="88"/>
  <c r="C14" i="90"/>
  <c r="C14" i="89"/>
  <c r="C14" i="88"/>
  <c r="C14" i="112"/>
  <c r="C14" i="113"/>
  <c r="O11" i="90"/>
  <c r="O11" i="89"/>
  <c r="O11" i="113"/>
  <c r="O11" i="88"/>
  <c r="O11" i="112"/>
  <c r="G14" i="90"/>
  <c r="G14" i="89"/>
  <c r="G14" i="88"/>
  <c r="G14" i="113"/>
  <c r="G14" i="112"/>
  <c r="M11" i="112"/>
  <c r="M11" i="90"/>
  <c r="M11" i="89"/>
  <c r="M11" i="88"/>
  <c r="M11" i="113"/>
  <c r="C11" i="90"/>
  <c r="C11" i="89"/>
  <c r="C11" i="113"/>
  <c r="C11" i="112"/>
  <c r="C11" i="88"/>
  <c r="O14" i="90"/>
  <c r="O14" i="89"/>
  <c r="O14" i="112"/>
  <c r="O14" i="88"/>
  <c r="O14" i="113"/>
  <c r="U14" i="112"/>
  <c r="U14" i="90"/>
  <c r="U14" i="89"/>
  <c r="U14" i="113"/>
  <c r="U14" i="88"/>
  <c r="U11" i="112"/>
  <c r="U11" i="89"/>
  <c r="U11" i="88"/>
  <c r="U11" i="113"/>
  <c r="U11" i="90"/>
  <c r="G11" i="90"/>
  <c r="G11" i="89"/>
  <c r="G11" i="112"/>
  <c r="G11" i="88"/>
  <c r="G11" i="113"/>
  <c r="E14" i="112"/>
  <c r="E14" i="89"/>
  <c r="E14" i="90"/>
  <c r="E14" i="113"/>
  <c r="E14" i="88"/>
  <c r="V14" i="108"/>
  <c r="Q11" i="90"/>
  <c r="Q11" i="112"/>
  <c r="Q11" i="89"/>
  <c r="Q11" i="88"/>
  <c r="Q11" i="113"/>
  <c r="Q14" i="112"/>
  <c r="Q14" i="90"/>
  <c r="Q14" i="89"/>
  <c r="Q14" i="88"/>
  <c r="Q14" i="113"/>
  <c r="E11" i="112"/>
  <c r="E11" i="89"/>
  <c r="E11" i="90"/>
  <c r="E11" i="88"/>
  <c r="E11" i="113"/>
  <c r="S14" i="90"/>
  <c r="S14" i="89"/>
  <c r="S14" i="88"/>
  <c r="S14" i="112"/>
  <c r="S14" i="113"/>
  <c r="W11" i="90"/>
  <c r="W11" i="89"/>
  <c r="W11" i="112"/>
  <c r="W11" i="88"/>
  <c r="W11" i="113"/>
  <c r="B26" i="96"/>
  <c r="B26" i="83"/>
  <c r="V14" i="109"/>
  <c r="B14" i="113"/>
  <c r="C11" i="109"/>
  <c r="P14" i="109"/>
  <c r="N14" i="108"/>
  <c r="C11" i="108"/>
  <c r="N14" i="109"/>
  <c r="T11" i="109"/>
  <c r="T11" i="108"/>
  <c r="J11" i="109"/>
  <c r="J11" i="108"/>
  <c r="R11" i="109"/>
  <c r="R11" i="108"/>
  <c r="E14" i="108"/>
  <c r="E14" i="109"/>
  <c r="P11" i="109"/>
  <c r="P11" i="108"/>
  <c r="C14" i="109"/>
  <c r="C14" i="108"/>
  <c r="N11" i="108"/>
  <c r="N11" i="109"/>
  <c r="V11" i="109"/>
  <c r="V11" i="108"/>
  <c r="B14" i="67"/>
  <c r="B14" i="76"/>
  <c r="B14" i="102"/>
  <c r="B14" i="101"/>
  <c r="B15" i="85"/>
  <c r="B14" i="73"/>
  <c r="G14" i="109"/>
  <c r="G14" i="108"/>
  <c r="L11" i="109"/>
  <c r="L11" i="108"/>
  <c r="AG29" i="30" l="1"/>
  <c r="AG9" i="31" s="1"/>
  <c r="AG9" i="33"/>
  <c r="AD29" i="30"/>
  <c r="AD9" i="31" s="1"/>
  <c r="AD9" i="33"/>
  <c r="AO7" i="33"/>
  <c r="AO27" i="30"/>
  <c r="AS6" i="31"/>
  <c r="AS26" i="30"/>
  <c r="AO3" i="33"/>
  <c r="AO13" i="30"/>
  <c r="AO3" i="31"/>
  <c r="AZ14" i="30"/>
  <c r="AZ4" i="31"/>
  <c r="AZ24" i="30"/>
  <c r="AJ9" i="33"/>
  <c r="AM6" i="33"/>
  <c r="AD26" i="30"/>
  <c r="AD6" i="31" s="1"/>
  <c r="BG27" i="30"/>
  <c r="AJ29" i="30"/>
  <c r="AX10" i="31"/>
  <c r="AM30" i="30"/>
  <c r="AE30" i="30"/>
  <c r="AE10" i="31" s="1"/>
  <c r="AU9" i="33"/>
  <c r="BD6" i="33"/>
  <c r="AC29" i="30"/>
  <c r="AC9" i="31" s="1"/>
  <c r="AP10" i="33"/>
  <c r="AO23" i="30"/>
  <c r="X17" i="22"/>
  <c r="X32" i="22"/>
  <c r="AB9" i="33"/>
  <c r="AB29" i="30"/>
  <c r="AB9" i="31" s="1"/>
  <c r="AT7" i="33"/>
  <c r="AT7" i="31"/>
  <c r="AQ7" i="31"/>
  <c r="AQ27" i="30"/>
  <c r="Y23" i="30"/>
  <c r="Y13" i="30"/>
  <c r="AH4" i="31"/>
  <c r="AH14" i="30"/>
  <c r="AH4" i="33"/>
  <c r="AT26" i="30"/>
  <c r="AT6" i="31"/>
  <c r="AU6" i="33"/>
  <c r="AU26" i="30"/>
  <c r="AX6" i="33"/>
  <c r="AX6" i="31"/>
  <c r="AO4" i="33"/>
  <c r="AO24" i="30"/>
  <c r="AT3" i="31"/>
  <c r="AT3" i="33"/>
  <c r="AT13" i="30"/>
  <c r="AY9" i="33"/>
  <c r="AY29" i="30"/>
  <c r="BA10" i="33"/>
  <c r="BA10" i="31"/>
  <c r="BE14" i="30"/>
  <c r="BE24" i="30"/>
  <c r="G47" i="100"/>
  <c r="V41" i="100"/>
  <c r="AI27" i="30"/>
  <c r="AI7" i="31"/>
  <c r="AE24" i="30"/>
  <c r="AG30" i="30"/>
  <c r="AG10" i="31" s="1"/>
  <c r="AE4" i="31"/>
  <c r="AX10" i="33"/>
  <c r="BD6" i="31"/>
  <c r="AL7" i="31"/>
  <c r="AL27" i="30"/>
  <c r="AJ13" i="30"/>
  <c r="AJ23" i="30"/>
  <c r="AJ3" i="31"/>
  <c r="AQ14" i="30"/>
  <c r="AQ4" i="33"/>
  <c r="AQ24" i="30"/>
  <c r="AQ4" i="31"/>
  <c r="BF13" i="30"/>
  <c r="BF3" i="31"/>
  <c r="BF23" i="30"/>
  <c r="BF3" i="33"/>
  <c r="G44" i="100"/>
  <c r="AD30" i="30"/>
  <c r="AD10" i="31" s="1"/>
  <c r="AD10" i="33"/>
  <c r="BH23" i="30"/>
  <c r="BH3" i="33"/>
  <c r="BH3" i="31"/>
  <c r="Y16" i="22"/>
  <c r="AA9" i="33"/>
  <c r="AI7" i="33"/>
  <c r="AO7" i="31"/>
  <c r="AA26" i="30"/>
  <c r="AA6" i="31" s="1"/>
  <c r="AS6" i="33"/>
  <c r="AK30" i="30"/>
  <c r="AK10" i="33"/>
  <c r="AF7" i="33"/>
  <c r="AF27" i="30"/>
  <c r="AF7" i="31" s="1"/>
  <c r="AR7" i="33"/>
  <c r="AR7" i="31"/>
  <c r="AP7" i="33"/>
  <c r="AP27" i="30"/>
  <c r="AP7" i="31"/>
  <c r="AZ7" i="33"/>
  <c r="AZ27" i="30"/>
  <c r="AB6" i="33"/>
  <c r="AB26" i="30"/>
  <c r="AB6" i="31" s="1"/>
  <c r="BG10" i="31"/>
  <c r="BG10" i="33"/>
  <c r="AJ4" i="31"/>
  <c r="AJ24" i="30"/>
  <c r="AT4" i="33"/>
  <c r="AT24" i="30"/>
  <c r="AT4" i="31"/>
  <c r="BD30" i="30"/>
  <c r="BD10" i="31"/>
  <c r="BA9" i="31"/>
  <c r="BA9" i="33"/>
  <c r="BA29" i="30"/>
  <c r="L44" i="100"/>
  <c r="D47" i="100"/>
  <c r="O47" i="100"/>
  <c r="O44" i="100"/>
  <c r="B5" i="25"/>
  <c r="B6" i="25" s="1"/>
  <c r="Q40" i="100"/>
  <c r="K23" i="3"/>
  <c r="K22" i="69"/>
  <c r="K22" i="75"/>
  <c r="K22" i="99"/>
  <c r="K22" i="81"/>
  <c r="K22" i="72"/>
  <c r="J10" i="69"/>
  <c r="J10" i="75"/>
  <c r="J10" i="72"/>
  <c r="J10" i="71"/>
  <c r="J10" i="81"/>
  <c r="J10" i="99"/>
  <c r="T9" i="69"/>
  <c r="T9" i="75"/>
  <c r="T10" i="3"/>
  <c r="T9" i="72"/>
  <c r="T9" i="81"/>
  <c r="T9" i="99"/>
  <c r="L9" i="69"/>
  <c r="L9" i="75"/>
  <c r="L10" i="3"/>
  <c r="L9" i="72"/>
  <c r="L9" i="81"/>
  <c r="L9" i="99"/>
  <c r="AN12" i="69"/>
  <c r="AN13" i="3"/>
  <c r="V13" i="87"/>
  <c r="AN12" i="75"/>
  <c r="AN12" i="72"/>
  <c r="AN12" i="81"/>
  <c r="AN12" i="71"/>
  <c r="V12" i="69"/>
  <c r="V13" i="3"/>
  <c r="D13" i="87"/>
  <c r="V12" i="75"/>
  <c r="V12" i="99"/>
  <c r="V12" i="81"/>
  <c r="V12" i="72"/>
  <c r="AR9" i="69"/>
  <c r="AR10" i="3"/>
  <c r="Z10" i="87"/>
  <c r="AR9" i="75"/>
  <c r="AR9" i="72"/>
  <c r="AR9" i="71"/>
  <c r="AR9" i="81"/>
  <c r="AR9" i="99"/>
  <c r="AB9" i="69"/>
  <c r="AB10" i="3"/>
  <c r="J10" i="87"/>
  <c r="AB9" i="75"/>
  <c r="AB9" i="72"/>
  <c r="AB9" i="71"/>
  <c r="AB9" i="81"/>
  <c r="AB9" i="99"/>
  <c r="Z10" i="88"/>
  <c r="AN12" i="80"/>
  <c r="J10" i="80"/>
  <c r="AR9" i="80"/>
  <c r="AB9" i="80"/>
  <c r="T9" i="80"/>
  <c r="L9" i="80"/>
  <c r="AN12" i="98"/>
  <c r="J10" i="98"/>
  <c r="AR9" i="98"/>
  <c r="AB9" i="98"/>
  <c r="T9" i="98"/>
  <c r="L9" i="98"/>
  <c r="T9" i="71"/>
  <c r="L9" i="71"/>
  <c r="Z10" i="113"/>
  <c r="AA28" i="69"/>
  <c r="AA28" i="75"/>
  <c r="AA29" i="3"/>
  <c r="AA28" i="99"/>
  <c r="AA28" i="81"/>
  <c r="AA28" i="72"/>
  <c r="AA28" i="71"/>
  <c r="S28" i="69"/>
  <c r="S28" i="75"/>
  <c r="S29" i="3"/>
  <c r="S28" i="99"/>
  <c r="S28" i="81"/>
  <c r="S28" i="72"/>
  <c r="K28" i="69"/>
  <c r="K28" i="75"/>
  <c r="K29" i="3"/>
  <c r="K28" i="99"/>
  <c r="K28" i="81"/>
  <c r="K28" i="72"/>
  <c r="AV27" i="69"/>
  <c r="AV27" i="75"/>
  <c r="AV28" i="3"/>
  <c r="AV27" i="99"/>
  <c r="AV27" i="81"/>
  <c r="AV27" i="72"/>
  <c r="AN27" i="69"/>
  <c r="AN27" i="75"/>
  <c r="AN28" i="3"/>
  <c r="AN27" i="99"/>
  <c r="AN27" i="81"/>
  <c r="AN27" i="72"/>
  <c r="AF27" i="69"/>
  <c r="AF27" i="75"/>
  <c r="AF28" i="3"/>
  <c r="AF27" i="99"/>
  <c r="AF27" i="81"/>
  <c r="AF27" i="72"/>
  <c r="Z10" i="112"/>
  <c r="Z10" i="89"/>
  <c r="V12" i="80"/>
  <c r="V12" i="98"/>
  <c r="K22" i="71"/>
  <c r="V12" i="71"/>
  <c r="AN12" i="99"/>
  <c r="AY26" i="69"/>
  <c r="AY26" i="75"/>
  <c r="AY27" i="3"/>
  <c r="AY26" i="99"/>
  <c r="AY26" i="81"/>
  <c r="AY26" i="72"/>
  <c r="AQ26" i="69"/>
  <c r="AQ26" i="75"/>
  <c r="AQ27" i="3"/>
  <c r="AQ26" i="99"/>
  <c r="AQ26" i="81"/>
  <c r="AQ26" i="72"/>
  <c r="P27" i="69"/>
  <c r="P27" i="75"/>
  <c r="P28" i="3"/>
  <c r="P27" i="99"/>
  <c r="P27" i="81"/>
  <c r="P27" i="72"/>
  <c r="Q28" i="75"/>
  <c r="Q29" i="3"/>
  <c r="Q28" i="69"/>
  <c r="I28" i="69"/>
  <c r="I28" i="75"/>
  <c r="I29" i="3"/>
  <c r="AT27" i="69"/>
  <c r="AT27" i="75"/>
  <c r="AT28" i="3"/>
  <c r="R27" i="69"/>
  <c r="R27" i="75"/>
  <c r="R28" i="3"/>
  <c r="J27" i="69"/>
  <c r="J27" i="75"/>
  <c r="J28" i="3"/>
  <c r="AS26" i="69"/>
  <c r="AS26" i="75"/>
  <c r="AS27" i="3"/>
  <c r="AB26" i="69"/>
  <c r="AB26" i="75"/>
  <c r="O22" i="69"/>
  <c r="O23" i="3"/>
  <c r="O22" i="75"/>
  <c r="AR21" i="69"/>
  <c r="AR22" i="3"/>
  <c r="AR21" i="75"/>
  <c r="AM28" i="69"/>
  <c r="AM28" i="75"/>
  <c r="AM29" i="3"/>
  <c r="AE28" i="69"/>
  <c r="AE28" i="75"/>
  <c r="AE29" i="3"/>
  <c r="O28" i="69"/>
  <c r="O28" i="75"/>
  <c r="O29" i="3"/>
  <c r="AR27" i="69"/>
  <c r="AR27" i="75"/>
  <c r="AR28" i="3"/>
  <c r="AJ27" i="69"/>
  <c r="AJ27" i="75"/>
  <c r="AJ28" i="3"/>
  <c r="AB27" i="3"/>
  <c r="T27" i="69"/>
  <c r="T27" i="75"/>
  <c r="T28" i="3"/>
  <c r="L27" i="69"/>
  <c r="L27" i="75"/>
  <c r="L28" i="3"/>
  <c r="AU26" i="69"/>
  <c r="AU26" i="75"/>
  <c r="AU27" i="3"/>
  <c r="AJ26" i="69"/>
  <c r="AJ26" i="75"/>
  <c r="AG26" i="69"/>
  <c r="AG26" i="75"/>
  <c r="AG27" i="3"/>
  <c r="AA24" i="69"/>
  <c r="AA24" i="75"/>
  <c r="S23" i="3"/>
  <c r="S22" i="69"/>
  <c r="S22" i="75"/>
  <c r="X21" i="69"/>
  <c r="D20" i="83"/>
  <c r="X22" i="3"/>
  <c r="X21" i="75"/>
  <c r="X15" i="69"/>
  <c r="D14" i="83"/>
  <c r="X16" i="3"/>
  <c r="X15" i="75"/>
  <c r="X9" i="69"/>
  <c r="D8" i="83"/>
  <c r="X9" i="75"/>
  <c r="F10" i="87"/>
  <c r="X10" i="3"/>
  <c r="B24" i="3"/>
  <c r="B23" i="75"/>
  <c r="H21" i="69"/>
  <c r="H22" i="3"/>
  <c r="AK28" i="69"/>
  <c r="AK28" i="75"/>
  <c r="AK29" i="3"/>
  <c r="AC28" i="69"/>
  <c r="AC28" i="75"/>
  <c r="AC29" i="3"/>
  <c r="U28" i="69"/>
  <c r="U28" i="75"/>
  <c r="U29" i="3"/>
  <c r="M28" i="69"/>
  <c r="M28" i="75"/>
  <c r="M29" i="3"/>
  <c r="AX27" i="69"/>
  <c r="AX27" i="75"/>
  <c r="AX28" i="3"/>
  <c r="AP27" i="69"/>
  <c r="AP27" i="75"/>
  <c r="AP28" i="3"/>
  <c r="AL27" i="69"/>
  <c r="AL27" i="75"/>
  <c r="AL28" i="3"/>
  <c r="AH27" i="69"/>
  <c r="AH27" i="75"/>
  <c r="AH28" i="3"/>
  <c r="AD27" i="69"/>
  <c r="AD27" i="75"/>
  <c r="AD28" i="3"/>
  <c r="V27" i="69"/>
  <c r="V27" i="75"/>
  <c r="V28" i="3"/>
  <c r="N27" i="69"/>
  <c r="N27" i="75"/>
  <c r="N28" i="3"/>
  <c r="AW26" i="69"/>
  <c r="AW26" i="75"/>
  <c r="AW27" i="3"/>
  <c r="AO26" i="75"/>
  <c r="AO27" i="3"/>
  <c r="AO26" i="69"/>
  <c r="AI26" i="69"/>
  <c r="AI26" i="75"/>
  <c r="AY23" i="3"/>
  <c r="AY22" i="69"/>
  <c r="AU22" i="69"/>
  <c r="AU23" i="3"/>
  <c r="AQ23" i="3"/>
  <c r="AQ22" i="69"/>
  <c r="AM22" i="69"/>
  <c r="AM23" i="3"/>
  <c r="AI22" i="69"/>
  <c r="AI23" i="3"/>
  <c r="AE22" i="69"/>
  <c r="AE23" i="3"/>
  <c r="AA23" i="69"/>
  <c r="AA23" i="75"/>
  <c r="AT21" i="69"/>
  <c r="AT22" i="3"/>
  <c r="J19" i="69"/>
  <c r="J19" i="75"/>
  <c r="R13" i="69"/>
  <c r="R13" i="75"/>
  <c r="N13" i="69"/>
  <c r="N13" i="75"/>
  <c r="J13" i="69"/>
  <c r="J13" i="75"/>
  <c r="R10" i="69"/>
  <c r="R10" i="75"/>
  <c r="X26" i="69"/>
  <c r="D25" i="83"/>
  <c r="X27" i="3"/>
  <c r="X26" i="75"/>
  <c r="AI27" i="3"/>
  <c r="AK26" i="75"/>
  <c r="AK26" i="69"/>
  <c r="U22" i="69"/>
  <c r="U23" i="3"/>
  <c r="Q22" i="69"/>
  <c r="Q23" i="3"/>
  <c r="M22" i="69"/>
  <c r="M23" i="3"/>
  <c r="I22" i="69"/>
  <c r="I23" i="3"/>
  <c r="AV21" i="69"/>
  <c r="AV22" i="3"/>
  <c r="AN21" i="69"/>
  <c r="AN22" i="3"/>
  <c r="AL21" i="69"/>
  <c r="AL22" i="3"/>
  <c r="AJ21" i="69"/>
  <c r="AJ22" i="3"/>
  <c r="AH21" i="69"/>
  <c r="AH22" i="3"/>
  <c r="AF21" i="69"/>
  <c r="AF22" i="3"/>
  <c r="AP19" i="69"/>
  <c r="AP19" i="75"/>
  <c r="O7" i="69"/>
  <c r="O7" i="75"/>
  <c r="AV13" i="3"/>
  <c r="AV12" i="69"/>
  <c r="AD13" i="87"/>
  <c r="AV12" i="75"/>
  <c r="AF13" i="3"/>
  <c r="N13" i="87"/>
  <c r="AF12" i="75"/>
  <c r="AF12" i="69"/>
  <c r="U10" i="69"/>
  <c r="C11" i="87"/>
  <c r="U10" i="75"/>
  <c r="AJ10" i="3"/>
  <c r="AJ9" i="69"/>
  <c r="R10" i="87"/>
  <c r="AJ9" i="75"/>
  <c r="X18" i="69"/>
  <c r="D17" i="83"/>
  <c r="X19" i="3"/>
  <c r="X18" i="75"/>
  <c r="X12" i="69"/>
  <c r="D11" i="83"/>
  <c r="F13" i="87"/>
  <c r="X13" i="3"/>
  <c r="X12" i="75"/>
  <c r="E29" i="3"/>
  <c r="AM26" i="69"/>
  <c r="AM26" i="75"/>
  <c r="E26" i="69"/>
  <c r="E26" i="75"/>
  <c r="AW22" i="69"/>
  <c r="AW23" i="3"/>
  <c r="AS22" i="69"/>
  <c r="AS23" i="3"/>
  <c r="AO22" i="69"/>
  <c r="AO23" i="3"/>
  <c r="AK22" i="69"/>
  <c r="AK23" i="3"/>
  <c r="AG22" i="69"/>
  <c r="AG23" i="3"/>
  <c r="AC22" i="69"/>
  <c r="AC23" i="3"/>
  <c r="AX21" i="69"/>
  <c r="AX22" i="3"/>
  <c r="AP21" i="69"/>
  <c r="AP22" i="3"/>
  <c r="E21" i="75"/>
  <c r="E22" i="3"/>
  <c r="E18" i="69"/>
  <c r="E18" i="75"/>
  <c r="E19" i="3"/>
  <c r="E15" i="69"/>
  <c r="E15" i="75"/>
  <c r="E16" i="3"/>
  <c r="T13" i="69"/>
  <c r="T13" i="75"/>
  <c r="L13" i="69"/>
  <c r="L13" i="75"/>
  <c r="O10" i="69"/>
  <c r="O10" i="75"/>
  <c r="G24" i="3"/>
  <c r="G23" i="69"/>
  <c r="P13" i="69"/>
  <c r="S13" i="75"/>
  <c r="Q13" i="75"/>
  <c r="O13" i="75"/>
  <c r="M13" i="75"/>
  <c r="K13" i="75"/>
  <c r="I13" i="75"/>
  <c r="E12" i="75"/>
  <c r="Q10" i="69"/>
  <c r="Q10" i="75"/>
  <c r="N10" i="75"/>
  <c r="I10" i="69"/>
  <c r="I10" i="75"/>
  <c r="E10" i="75"/>
  <c r="S7" i="75"/>
  <c r="K7" i="75"/>
  <c r="C14" i="87"/>
  <c r="AX13" i="3"/>
  <c r="AX12" i="69"/>
  <c r="AP12" i="69"/>
  <c r="AP13" i="3"/>
  <c r="AH12" i="69"/>
  <c r="AH13" i="3"/>
  <c r="AT10" i="69"/>
  <c r="AB11" i="87"/>
  <c r="AL9" i="69"/>
  <c r="AL10" i="3"/>
  <c r="AD10" i="3"/>
  <c r="AD9" i="69"/>
  <c r="AE8" i="87"/>
  <c r="AA8" i="87"/>
  <c r="W8" i="87"/>
  <c r="S8" i="87"/>
  <c r="O8" i="87"/>
  <c r="K8" i="87"/>
  <c r="Z26" i="69"/>
  <c r="F25" i="83"/>
  <c r="Z21" i="69"/>
  <c r="F20" i="83"/>
  <c r="F14" i="83"/>
  <c r="Z15" i="69"/>
  <c r="Z12" i="69"/>
  <c r="F11" i="83"/>
  <c r="Z9" i="69"/>
  <c r="F8" i="83"/>
  <c r="H27" i="69"/>
  <c r="H28" i="3"/>
  <c r="C28" i="69"/>
  <c r="C29" i="3"/>
  <c r="G26" i="69"/>
  <c r="G27" i="3"/>
  <c r="AS21" i="69"/>
  <c r="J18" i="69"/>
  <c r="F18" i="69"/>
  <c r="F19" i="3"/>
  <c r="AE26" i="75"/>
  <c r="AC26" i="75"/>
  <c r="AA26" i="75"/>
  <c r="U26" i="75"/>
  <c r="AY21" i="75"/>
  <c r="AW21" i="75"/>
  <c r="AU21" i="75"/>
  <c r="AQ21" i="75"/>
  <c r="AO21" i="75"/>
  <c r="S10" i="69"/>
  <c r="S10" i="75"/>
  <c r="K10" i="69"/>
  <c r="K10" i="75"/>
  <c r="P9" i="69"/>
  <c r="P9" i="75"/>
  <c r="AR12" i="69"/>
  <c r="AR13" i="3"/>
  <c r="AJ12" i="69"/>
  <c r="AJ13" i="3"/>
  <c r="AB12" i="69"/>
  <c r="AB13" i="3"/>
  <c r="AV9" i="69"/>
  <c r="AV10" i="3"/>
  <c r="AN9" i="69"/>
  <c r="AN10" i="3"/>
  <c r="AF9" i="69"/>
  <c r="AF10" i="3"/>
  <c r="V9" i="69"/>
  <c r="V10" i="3"/>
  <c r="AY7" i="69"/>
  <c r="AY7" i="75"/>
  <c r="AU7" i="69"/>
  <c r="AU7" i="75"/>
  <c r="AQ7" i="69"/>
  <c r="AQ7" i="75"/>
  <c r="AM7" i="69"/>
  <c r="AM7" i="75"/>
  <c r="AI7" i="69"/>
  <c r="AI7" i="75"/>
  <c r="AE7" i="69"/>
  <c r="AE7" i="75"/>
  <c r="AA7" i="69"/>
  <c r="AA7" i="75"/>
  <c r="X7" i="69"/>
  <c r="D6" i="83"/>
  <c r="X7" i="75"/>
  <c r="F27" i="69"/>
  <c r="F28" i="3"/>
  <c r="AP18" i="69"/>
  <c r="AD22" i="3"/>
  <c r="AB22" i="3"/>
  <c r="V22" i="3"/>
  <c r="T22" i="3"/>
  <c r="R22" i="3"/>
  <c r="P22" i="3"/>
  <c r="N22" i="3"/>
  <c r="L22" i="3"/>
  <c r="J22" i="3"/>
  <c r="AX19" i="3"/>
  <c r="AV19" i="3"/>
  <c r="AT19" i="3"/>
  <c r="AR19" i="3"/>
  <c r="AN19" i="3"/>
  <c r="AL19" i="3"/>
  <c r="AJ19" i="3"/>
  <c r="AH19" i="3"/>
  <c r="AF19" i="3"/>
  <c r="AD19" i="3"/>
  <c r="AB19" i="3"/>
  <c r="V19" i="3"/>
  <c r="T19" i="3"/>
  <c r="R19" i="3"/>
  <c r="P19" i="3"/>
  <c r="N19" i="3"/>
  <c r="L19" i="3"/>
  <c r="AX16" i="3"/>
  <c r="AV16" i="3"/>
  <c r="AT16" i="3"/>
  <c r="AR16" i="3"/>
  <c r="AP16" i="3"/>
  <c r="AN16" i="3"/>
  <c r="AL16" i="3"/>
  <c r="AJ16" i="3"/>
  <c r="AH16" i="3"/>
  <c r="AF16" i="3"/>
  <c r="AD16" i="3"/>
  <c r="AB16" i="3"/>
  <c r="V16" i="3"/>
  <c r="T16" i="3"/>
  <c r="R16" i="3"/>
  <c r="P16" i="3"/>
  <c r="N16" i="3"/>
  <c r="L16" i="3"/>
  <c r="J16" i="3"/>
  <c r="E13" i="3"/>
  <c r="P10" i="3"/>
  <c r="M10" i="69"/>
  <c r="M10" i="75"/>
  <c r="R9" i="69"/>
  <c r="R9" i="75"/>
  <c r="J9" i="69"/>
  <c r="J9" i="75"/>
  <c r="AT12" i="69"/>
  <c r="AT13" i="3"/>
  <c r="AL12" i="69"/>
  <c r="AL13" i="3"/>
  <c r="AD12" i="69"/>
  <c r="AD13" i="3"/>
  <c r="AX9" i="69"/>
  <c r="AX10" i="3"/>
  <c r="AP9" i="69"/>
  <c r="AP10" i="3"/>
  <c r="AH9" i="69"/>
  <c r="AH10" i="3"/>
  <c r="Z27" i="3"/>
  <c r="Z22" i="3"/>
  <c r="Z19" i="3"/>
  <c r="Z16" i="3"/>
  <c r="Z13" i="3"/>
  <c r="Z10" i="3"/>
  <c r="Z7" i="69"/>
  <c r="F6" i="83"/>
  <c r="H8" i="87"/>
  <c r="Z18" i="69"/>
  <c r="AT9" i="69"/>
  <c r="H18" i="69"/>
  <c r="H19" i="3"/>
  <c r="D12" i="69"/>
  <c r="D13" i="3"/>
  <c r="L7" i="69"/>
  <c r="E9" i="75"/>
  <c r="T7" i="75"/>
  <c r="R7" i="75"/>
  <c r="N7" i="75"/>
  <c r="J7" i="75"/>
  <c r="AG13" i="87"/>
  <c r="AE13" i="87"/>
  <c r="AC13" i="87"/>
  <c r="AA13" i="87"/>
  <c r="Y13" i="87"/>
  <c r="W13" i="87"/>
  <c r="U13" i="87"/>
  <c r="S13" i="87"/>
  <c r="Q13" i="87"/>
  <c r="O13" i="87"/>
  <c r="M13" i="87"/>
  <c r="K13" i="87"/>
  <c r="I13" i="87"/>
  <c r="C13" i="87"/>
  <c r="AG10" i="87"/>
  <c r="AE10" i="87"/>
  <c r="AC10" i="87"/>
  <c r="AA10" i="87"/>
  <c r="Y10" i="87"/>
  <c r="W10" i="87"/>
  <c r="U10" i="87"/>
  <c r="S10" i="87"/>
  <c r="Q10" i="87"/>
  <c r="O10" i="87"/>
  <c r="M10" i="87"/>
  <c r="K10" i="87"/>
  <c r="I10" i="87"/>
  <c r="C21" i="69"/>
  <c r="C22" i="3"/>
  <c r="D22" i="69"/>
  <c r="D23" i="3"/>
  <c r="C19" i="3"/>
  <c r="C18" i="69"/>
  <c r="D16" i="3"/>
  <c r="C12" i="69"/>
  <c r="C13" i="3"/>
  <c r="H15" i="69"/>
  <c r="F15" i="69"/>
  <c r="Z22" i="69" l="1"/>
  <c r="F21" i="83"/>
  <c r="Z22" i="75"/>
  <c r="Z23" i="3"/>
  <c r="Z22" i="99"/>
  <c r="Z22" i="71"/>
  <c r="Z22" i="72"/>
  <c r="Z22" i="98"/>
  <c r="Z22" i="80"/>
  <c r="Z22" i="81"/>
  <c r="F21" i="96"/>
  <c r="AT13" i="69"/>
  <c r="AB14" i="87"/>
  <c r="AT13" i="75"/>
  <c r="AT13" i="72"/>
  <c r="AT13" i="81"/>
  <c r="AT13" i="99"/>
  <c r="AB14" i="112"/>
  <c r="AB14" i="89"/>
  <c r="AB14" i="88"/>
  <c r="AT13" i="71"/>
  <c r="AT13" i="98"/>
  <c r="AT13" i="80"/>
  <c r="AB14" i="90"/>
  <c r="AB14" i="113"/>
  <c r="N16" i="69"/>
  <c r="N16" i="75"/>
  <c r="N16" i="72"/>
  <c r="N16" i="71"/>
  <c r="N16" i="81"/>
  <c r="N16" i="99"/>
  <c r="N16" i="98"/>
  <c r="N16" i="80"/>
  <c r="AP16" i="69"/>
  <c r="AP16" i="75"/>
  <c r="AP16" i="72"/>
  <c r="AP16" i="71"/>
  <c r="AP16" i="81"/>
  <c r="AP16" i="99"/>
  <c r="AP16" i="98"/>
  <c r="AP16" i="80"/>
  <c r="AD19" i="69"/>
  <c r="AD19" i="75"/>
  <c r="AD19" i="81"/>
  <c r="AD19" i="99"/>
  <c r="AD19" i="72"/>
  <c r="AD19" i="71"/>
  <c r="AD19" i="98"/>
  <c r="AD19" i="80"/>
  <c r="N22" i="69"/>
  <c r="N22" i="75"/>
  <c r="N23" i="3"/>
  <c r="N22" i="72"/>
  <c r="N22" i="81"/>
  <c r="N22" i="99"/>
  <c r="N22" i="98"/>
  <c r="N22" i="80"/>
  <c r="N22" i="71"/>
  <c r="F19" i="69"/>
  <c r="F19" i="75"/>
  <c r="F19" i="72"/>
  <c r="F19" i="81"/>
  <c r="F19" i="71"/>
  <c r="F19" i="99"/>
  <c r="F19" i="98"/>
  <c r="F19" i="80"/>
  <c r="AF22" i="69"/>
  <c r="AF22" i="75"/>
  <c r="AF23" i="3"/>
  <c r="AF22" i="99"/>
  <c r="AF22" i="81"/>
  <c r="AF22" i="72"/>
  <c r="AF22" i="98"/>
  <c r="AF22" i="80"/>
  <c r="AF22" i="71"/>
  <c r="Q23" i="69"/>
  <c r="Q23" i="75"/>
  <c r="Q24" i="3"/>
  <c r="Q23" i="99"/>
  <c r="Q23" i="81"/>
  <c r="Q23" i="72"/>
  <c r="Q23" i="71"/>
  <c r="Q23" i="80"/>
  <c r="Q23" i="98"/>
  <c r="AO27" i="69"/>
  <c r="AO27" i="75"/>
  <c r="AO28" i="3"/>
  <c r="AO27" i="99"/>
  <c r="AO27" i="81"/>
  <c r="AO27" i="72"/>
  <c r="AO27" i="71"/>
  <c r="AO27" i="98"/>
  <c r="AO27" i="80"/>
  <c r="AC29" i="69"/>
  <c r="AC29" i="75"/>
  <c r="AC29" i="99"/>
  <c r="AC29" i="81"/>
  <c r="AC29" i="72"/>
  <c r="AC29" i="71"/>
  <c r="AC29" i="98"/>
  <c r="AC29" i="80"/>
  <c r="L28" i="69"/>
  <c r="L28" i="75"/>
  <c r="L29" i="3"/>
  <c r="L28" i="72"/>
  <c r="L28" i="81"/>
  <c r="L28" i="71"/>
  <c r="L28" i="99"/>
  <c r="L28" i="98"/>
  <c r="L28" i="80"/>
  <c r="AE29" i="69"/>
  <c r="AE29" i="75"/>
  <c r="AE29" i="99"/>
  <c r="AE29" i="81"/>
  <c r="AE29" i="72"/>
  <c r="AE29" i="71"/>
  <c r="AE29" i="98"/>
  <c r="AE29" i="80"/>
  <c r="AN28" i="69"/>
  <c r="AN28" i="75"/>
  <c r="AN29" i="3"/>
  <c r="AN28" i="99"/>
  <c r="AN28" i="72"/>
  <c r="AN28" i="71"/>
  <c r="AN28" i="81"/>
  <c r="AN28" i="98"/>
  <c r="AN28" i="80"/>
  <c r="L10" i="69"/>
  <c r="L10" i="75"/>
  <c r="L10" i="99"/>
  <c r="L10" i="81"/>
  <c r="L10" i="72"/>
  <c r="L10" i="71"/>
  <c r="L10" i="98"/>
  <c r="L10" i="80"/>
  <c r="C19" i="69"/>
  <c r="C19" i="75"/>
  <c r="C19" i="99"/>
  <c r="C19" i="81"/>
  <c r="C19" i="72"/>
  <c r="C19" i="98"/>
  <c r="C19" i="71"/>
  <c r="C19" i="80"/>
  <c r="H19" i="69"/>
  <c r="H19" i="75"/>
  <c r="H19" i="99"/>
  <c r="H19" i="81"/>
  <c r="H19" i="72"/>
  <c r="H19" i="71"/>
  <c r="H19" i="98"/>
  <c r="H19" i="80"/>
  <c r="Z13" i="69"/>
  <c r="F12" i="83"/>
  <c r="H14" i="87"/>
  <c r="Z13" i="75"/>
  <c r="Z13" i="72"/>
  <c r="Z13" i="81"/>
  <c r="Z13" i="98"/>
  <c r="Z13" i="80"/>
  <c r="Z13" i="99"/>
  <c r="Z13" i="71"/>
  <c r="F12" i="96"/>
  <c r="H14" i="90"/>
  <c r="H14" i="112"/>
  <c r="H14" i="108"/>
  <c r="H14" i="88"/>
  <c r="H14" i="89"/>
  <c r="H14" i="109"/>
  <c r="H14" i="113"/>
  <c r="F26" i="83"/>
  <c r="Z27" i="69"/>
  <c r="Z28" i="3"/>
  <c r="Z27" i="75"/>
  <c r="Z27" i="72"/>
  <c r="Z27" i="71"/>
  <c r="Z27" i="81"/>
  <c r="Z27" i="98"/>
  <c r="Z27" i="80"/>
  <c r="Z27" i="99"/>
  <c r="F26" i="96"/>
  <c r="E13" i="69"/>
  <c r="E13" i="75"/>
  <c r="E13" i="99"/>
  <c r="E13" i="81"/>
  <c r="E13" i="72"/>
  <c r="E13" i="71"/>
  <c r="E13" i="98"/>
  <c r="E13" i="80"/>
  <c r="P16" i="69"/>
  <c r="P16" i="75"/>
  <c r="P16" i="99"/>
  <c r="P16" i="81"/>
  <c r="P16" i="72"/>
  <c r="P16" i="71"/>
  <c r="P16" i="98"/>
  <c r="P16" i="80"/>
  <c r="AB16" i="69"/>
  <c r="AB16" i="75"/>
  <c r="AB16" i="99"/>
  <c r="AB16" i="81"/>
  <c r="AB16" i="72"/>
  <c r="AB16" i="71"/>
  <c r="AB16" i="98"/>
  <c r="AB16" i="80"/>
  <c r="AJ16" i="69"/>
  <c r="AJ16" i="75"/>
  <c r="AJ16" i="99"/>
  <c r="AJ16" i="81"/>
  <c r="AJ16" i="72"/>
  <c r="AJ16" i="98"/>
  <c r="AJ16" i="80"/>
  <c r="AJ16" i="71"/>
  <c r="AR16" i="69"/>
  <c r="AR16" i="75"/>
  <c r="AR16" i="99"/>
  <c r="AR16" i="81"/>
  <c r="AR16" i="72"/>
  <c r="AR16" i="71"/>
  <c r="AR16" i="98"/>
  <c r="AR16" i="80"/>
  <c r="L19" i="69"/>
  <c r="L19" i="75"/>
  <c r="L19" i="99"/>
  <c r="L19" i="81"/>
  <c r="L19" i="72"/>
  <c r="L19" i="71"/>
  <c r="L19" i="98"/>
  <c r="L19" i="80"/>
  <c r="T19" i="69"/>
  <c r="T19" i="75"/>
  <c r="T19" i="99"/>
  <c r="T19" i="81"/>
  <c r="T19" i="72"/>
  <c r="T19" i="71"/>
  <c r="T19" i="98"/>
  <c r="T19" i="80"/>
  <c r="AF19" i="69"/>
  <c r="AF19" i="75"/>
  <c r="AF19" i="99"/>
  <c r="AF19" i="81"/>
  <c r="AF19" i="72"/>
  <c r="AF19" i="71"/>
  <c r="AF19" i="98"/>
  <c r="AF19" i="80"/>
  <c r="AN19" i="69"/>
  <c r="AN19" i="75"/>
  <c r="AN19" i="99"/>
  <c r="AN19" i="81"/>
  <c r="AN19" i="72"/>
  <c r="AN19" i="71"/>
  <c r="AN19" i="98"/>
  <c r="AN19" i="80"/>
  <c r="AX19" i="69"/>
  <c r="AX19" i="75"/>
  <c r="AX19" i="99"/>
  <c r="AX19" i="72"/>
  <c r="AX19" i="71"/>
  <c r="AX19" i="98"/>
  <c r="AX19" i="80"/>
  <c r="AX19" i="81"/>
  <c r="P22" i="69"/>
  <c r="P22" i="75"/>
  <c r="P22" i="99"/>
  <c r="P22" i="81"/>
  <c r="P22" i="72"/>
  <c r="P23" i="3"/>
  <c r="P22" i="98"/>
  <c r="P22" i="80"/>
  <c r="P22" i="71"/>
  <c r="AB22" i="69"/>
  <c r="AB22" i="75"/>
  <c r="AB23" i="3"/>
  <c r="AB22" i="99"/>
  <c r="AB22" i="81"/>
  <c r="AB22" i="72"/>
  <c r="AB22" i="98"/>
  <c r="AB22" i="80"/>
  <c r="AB22" i="71"/>
  <c r="AF10" i="69"/>
  <c r="N11" i="87"/>
  <c r="AF10" i="75"/>
  <c r="AF10" i="99"/>
  <c r="AF10" i="81"/>
  <c r="AF10" i="72"/>
  <c r="AF10" i="71"/>
  <c r="AF10" i="98"/>
  <c r="AF10" i="80"/>
  <c r="N11" i="90"/>
  <c r="N11" i="112"/>
  <c r="N11" i="89"/>
  <c r="N11" i="88"/>
  <c r="M11" i="109"/>
  <c r="N11" i="113"/>
  <c r="M11" i="108"/>
  <c r="AV10" i="69"/>
  <c r="AD11" i="87"/>
  <c r="AV10" i="75"/>
  <c r="AV10" i="99"/>
  <c r="AV10" i="81"/>
  <c r="AV10" i="72"/>
  <c r="AV10" i="98"/>
  <c r="AV10" i="80"/>
  <c r="AD11" i="90"/>
  <c r="AD11" i="88"/>
  <c r="AV10" i="71"/>
  <c r="AD11" i="89"/>
  <c r="AD11" i="113"/>
  <c r="AD11" i="112"/>
  <c r="AJ13" i="69"/>
  <c r="R14" i="87"/>
  <c r="AJ13" i="75"/>
  <c r="AJ13" i="99"/>
  <c r="AJ13" i="81"/>
  <c r="AJ13" i="72"/>
  <c r="AJ13" i="71"/>
  <c r="AJ13" i="98"/>
  <c r="AJ13" i="80"/>
  <c r="R14" i="89"/>
  <c r="Q14" i="108"/>
  <c r="R14" i="112"/>
  <c r="R14" i="90"/>
  <c r="R14" i="113"/>
  <c r="R14" i="88"/>
  <c r="Q14" i="109"/>
  <c r="AX13" i="69"/>
  <c r="AF14" i="87"/>
  <c r="AX13" i="75"/>
  <c r="AX13" i="81"/>
  <c r="AX13" i="99"/>
  <c r="AX13" i="72"/>
  <c r="AF14" i="112"/>
  <c r="AX13" i="71"/>
  <c r="AF14" i="113"/>
  <c r="AX13" i="98"/>
  <c r="AX13" i="80"/>
  <c r="AF14" i="90"/>
  <c r="AF14" i="88"/>
  <c r="AF14" i="89"/>
  <c r="E22" i="69"/>
  <c r="E23" i="3"/>
  <c r="E22" i="75"/>
  <c r="E22" i="99"/>
  <c r="E22" i="81"/>
  <c r="E22" i="72"/>
  <c r="E22" i="98"/>
  <c r="E22" i="80"/>
  <c r="E22" i="71"/>
  <c r="AX22" i="69"/>
  <c r="AX22" i="75"/>
  <c r="AX23" i="3"/>
  <c r="AX22" i="72"/>
  <c r="AX22" i="81"/>
  <c r="AX22" i="71"/>
  <c r="AX22" i="99"/>
  <c r="AX22" i="98"/>
  <c r="AX22" i="80"/>
  <c r="AG23" i="69"/>
  <c r="AG23" i="75"/>
  <c r="AG24" i="3"/>
  <c r="AG23" i="99"/>
  <c r="AG23" i="81"/>
  <c r="AG23" i="72"/>
  <c r="AG23" i="71"/>
  <c r="AG23" i="98"/>
  <c r="AG23" i="80"/>
  <c r="AO23" i="69"/>
  <c r="AO23" i="75"/>
  <c r="AO24" i="3"/>
  <c r="AO23" i="99"/>
  <c r="AO23" i="81"/>
  <c r="AO23" i="72"/>
  <c r="AO23" i="71"/>
  <c r="AO23" i="80"/>
  <c r="AO23" i="98"/>
  <c r="AW23" i="69"/>
  <c r="AW23" i="75"/>
  <c r="AW24" i="3"/>
  <c r="AW23" i="99"/>
  <c r="AW23" i="81"/>
  <c r="AW23" i="72"/>
  <c r="AW23" i="71"/>
  <c r="AW23" i="98"/>
  <c r="AW23" i="80"/>
  <c r="X13" i="69"/>
  <c r="D12" i="83"/>
  <c r="F14" i="87"/>
  <c r="X13" i="75"/>
  <c r="X13" i="99"/>
  <c r="X13" i="81"/>
  <c r="X13" i="72"/>
  <c r="X13" i="71"/>
  <c r="X13" i="98"/>
  <c r="X13" i="80"/>
  <c r="D12" i="96"/>
  <c r="F14" i="89"/>
  <c r="F14" i="90"/>
  <c r="F14" i="113"/>
  <c r="F14" i="112"/>
  <c r="F14" i="88"/>
  <c r="F14" i="109"/>
  <c r="F14" i="108"/>
  <c r="AT22" i="69"/>
  <c r="AT22" i="75"/>
  <c r="AT23" i="3"/>
  <c r="AT22" i="72"/>
  <c r="AT22" i="71"/>
  <c r="AT22" i="81"/>
  <c r="AT22" i="99"/>
  <c r="AT22" i="98"/>
  <c r="AT22" i="80"/>
  <c r="AE23" i="69"/>
  <c r="AE23" i="75"/>
  <c r="AE24" i="3"/>
  <c r="AE23" i="99"/>
  <c r="AE23" i="81"/>
  <c r="AE23" i="72"/>
  <c r="AE23" i="71"/>
  <c r="AE23" i="98"/>
  <c r="AE23" i="80"/>
  <c r="AM23" i="69"/>
  <c r="AM23" i="75"/>
  <c r="AM24" i="3"/>
  <c r="AM23" i="99"/>
  <c r="AM23" i="81"/>
  <c r="AM23" i="72"/>
  <c r="AM23" i="71"/>
  <c r="AM23" i="98"/>
  <c r="AM23" i="80"/>
  <c r="AU23" i="69"/>
  <c r="AU23" i="75"/>
  <c r="AU24" i="3"/>
  <c r="AU23" i="99"/>
  <c r="AU23" i="81"/>
  <c r="AU23" i="72"/>
  <c r="AU23" i="71"/>
  <c r="AU23" i="98"/>
  <c r="AU23" i="80"/>
  <c r="N28" i="69"/>
  <c r="N28" i="75"/>
  <c r="N29" i="3"/>
  <c r="N28" i="99"/>
  <c r="N28" i="81"/>
  <c r="N28" i="72"/>
  <c r="N28" i="98"/>
  <c r="N28" i="80"/>
  <c r="N28" i="71"/>
  <c r="AL28" i="69"/>
  <c r="AL28" i="75"/>
  <c r="AL29" i="3"/>
  <c r="AL28" i="99"/>
  <c r="AL28" i="81"/>
  <c r="AL28" i="72"/>
  <c r="AL28" i="71"/>
  <c r="AL28" i="98"/>
  <c r="AL28" i="80"/>
  <c r="U29" i="69"/>
  <c r="U29" i="75"/>
  <c r="U29" i="99"/>
  <c r="U29" i="81"/>
  <c r="U29" i="72"/>
  <c r="U29" i="71"/>
  <c r="U29" i="98"/>
  <c r="U29" i="80"/>
  <c r="B24" i="75"/>
  <c r="B24" i="72"/>
  <c r="B24" i="81"/>
  <c r="B24" i="99"/>
  <c r="B24" i="71"/>
  <c r="B24" i="98"/>
  <c r="B24" i="80"/>
  <c r="B24" i="69"/>
  <c r="S23" i="69"/>
  <c r="S23" i="75"/>
  <c r="S24" i="3"/>
  <c r="S23" i="99"/>
  <c r="S23" i="81"/>
  <c r="S23" i="72"/>
  <c r="S23" i="98"/>
  <c r="S23" i="80"/>
  <c r="S23" i="71"/>
  <c r="AU27" i="69"/>
  <c r="AU27" i="75"/>
  <c r="AU27" i="99"/>
  <c r="AU27" i="81"/>
  <c r="AU27" i="72"/>
  <c r="AU28" i="3"/>
  <c r="AU27" i="71"/>
  <c r="AU27" i="98"/>
  <c r="AU27" i="80"/>
  <c r="O29" i="69"/>
  <c r="O29" i="75"/>
  <c r="O29" i="99"/>
  <c r="O29" i="81"/>
  <c r="O29" i="72"/>
  <c r="O29" i="71"/>
  <c r="O29" i="98"/>
  <c r="O29" i="80"/>
  <c r="J28" i="69"/>
  <c r="J28" i="75"/>
  <c r="J28" i="99"/>
  <c r="J28" i="81"/>
  <c r="J28" i="72"/>
  <c r="J29" i="3"/>
  <c r="J28" i="98"/>
  <c r="J28" i="80"/>
  <c r="J28" i="71"/>
  <c r="AQ27" i="75"/>
  <c r="AQ27" i="99"/>
  <c r="AQ27" i="81"/>
  <c r="AQ27" i="72"/>
  <c r="AQ28" i="3"/>
  <c r="AQ27" i="71"/>
  <c r="AQ27" i="69"/>
  <c r="AQ27" i="80"/>
  <c r="AQ27" i="98"/>
  <c r="AF28" i="69"/>
  <c r="AF28" i="75"/>
  <c r="AF29" i="3"/>
  <c r="AF28" i="99"/>
  <c r="AF28" i="72"/>
  <c r="AF28" i="71"/>
  <c r="AF28" i="81"/>
  <c r="AF28" i="98"/>
  <c r="AF28" i="80"/>
  <c r="S29" i="69"/>
  <c r="S29" i="75"/>
  <c r="S29" i="99"/>
  <c r="S29" i="81"/>
  <c r="S29" i="72"/>
  <c r="S29" i="71"/>
  <c r="S29" i="98"/>
  <c r="S29" i="80"/>
  <c r="AA29" i="69"/>
  <c r="AA29" i="75"/>
  <c r="AA29" i="99"/>
  <c r="AA29" i="81"/>
  <c r="AA29" i="72"/>
  <c r="AA29" i="71"/>
  <c r="AA29" i="98"/>
  <c r="AA29" i="80"/>
  <c r="K23" i="69"/>
  <c r="K23" i="75"/>
  <c r="K24" i="3"/>
  <c r="K23" i="99"/>
  <c r="K23" i="81"/>
  <c r="K23" i="72"/>
  <c r="K23" i="98"/>
  <c r="K23" i="80"/>
  <c r="K23" i="71"/>
  <c r="AP10" i="69"/>
  <c r="X11" i="87"/>
  <c r="AP10" i="75"/>
  <c r="AP10" i="72"/>
  <c r="AP10" i="81"/>
  <c r="AP10" i="71"/>
  <c r="AP10" i="99"/>
  <c r="AP10" i="98"/>
  <c r="AP10" i="80"/>
  <c r="W11" i="108"/>
  <c r="X11" i="112"/>
  <c r="X11" i="113"/>
  <c r="X11" i="90"/>
  <c r="X11" i="88"/>
  <c r="X11" i="89"/>
  <c r="W11" i="109"/>
  <c r="V16" i="69"/>
  <c r="V16" i="75"/>
  <c r="V16" i="99"/>
  <c r="V16" i="71"/>
  <c r="V16" i="72"/>
  <c r="V16" i="81"/>
  <c r="V16" i="98"/>
  <c r="V16" i="80"/>
  <c r="B15" i="83"/>
  <c r="B15" i="96"/>
  <c r="AX16" i="69"/>
  <c r="AX16" i="75"/>
  <c r="AX16" i="81"/>
  <c r="AX16" i="99"/>
  <c r="AX16" i="71"/>
  <c r="AX16" i="72"/>
  <c r="AX16" i="98"/>
  <c r="AX16" i="80"/>
  <c r="AL19" i="69"/>
  <c r="AL19" i="75"/>
  <c r="AL19" i="72"/>
  <c r="AL19" i="81"/>
  <c r="AL19" i="99"/>
  <c r="AL19" i="98"/>
  <c r="AL19" i="80"/>
  <c r="AL19" i="71"/>
  <c r="V22" i="69"/>
  <c r="V22" i="75"/>
  <c r="V23" i="3"/>
  <c r="V22" i="81"/>
  <c r="V22" i="99"/>
  <c r="V22" i="98"/>
  <c r="V22" i="80"/>
  <c r="V22" i="72"/>
  <c r="V22" i="71"/>
  <c r="B21" i="83"/>
  <c r="B21" i="96"/>
  <c r="H28" i="69"/>
  <c r="H29" i="3"/>
  <c r="H28" i="75"/>
  <c r="H28" i="81"/>
  <c r="H28" i="99"/>
  <c r="H28" i="72"/>
  <c r="H28" i="71"/>
  <c r="H28" i="98"/>
  <c r="H28" i="80"/>
  <c r="AJ10" i="69"/>
  <c r="R11" i="87"/>
  <c r="AJ10" i="75"/>
  <c r="AJ10" i="99"/>
  <c r="AJ10" i="81"/>
  <c r="AJ10" i="72"/>
  <c r="AJ10" i="98"/>
  <c r="AJ10" i="80"/>
  <c r="AJ10" i="71"/>
  <c r="Q11" i="109"/>
  <c r="R11" i="112"/>
  <c r="Q11" i="108"/>
  <c r="R11" i="88"/>
  <c r="R11" i="89"/>
  <c r="R11" i="113"/>
  <c r="R11" i="90"/>
  <c r="AN22" i="69"/>
  <c r="AN22" i="75"/>
  <c r="AN23" i="3"/>
  <c r="AN22" i="99"/>
  <c r="AN22" i="81"/>
  <c r="AN22" i="72"/>
  <c r="AN22" i="71"/>
  <c r="AN22" i="98"/>
  <c r="AN22" i="80"/>
  <c r="X27" i="69"/>
  <c r="D26" i="83"/>
  <c r="X28" i="3"/>
  <c r="X27" i="75"/>
  <c r="X27" i="99"/>
  <c r="X27" i="81"/>
  <c r="X27" i="72"/>
  <c r="X27" i="98"/>
  <c r="X27" i="80"/>
  <c r="X27" i="71"/>
  <c r="D26" i="96"/>
  <c r="AQ23" i="69"/>
  <c r="AQ23" i="75"/>
  <c r="AQ24" i="3"/>
  <c r="AQ23" i="99"/>
  <c r="AQ23" i="81"/>
  <c r="AQ23" i="72"/>
  <c r="AQ23" i="71"/>
  <c r="AQ23" i="98"/>
  <c r="AQ23" i="80"/>
  <c r="V28" i="69"/>
  <c r="V28" i="75"/>
  <c r="V29" i="3"/>
  <c r="V28" i="99"/>
  <c r="V28" i="81"/>
  <c r="V28" i="72"/>
  <c r="V28" i="98"/>
  <c r="V28" i="80"/>
  <c r="V28" i="71"/>
  <c r="B27" i="96"/>
  <c r="B27" i="83"/>
  <c r="AP28" i="69"/>
  <c r="AP28" i="75"/>
  <c r="AP28" i="99"/>
  <c r="AP28" i="81"/>
  <c r="AP28" i="72"/>
  <c r="AP28" i="71"/>
  <c r="AP29" i="3"/>
  <c r="AP28" i="98"/>
  <c r="AP28" i="80"/>
  <c r="D21" i="83"/>
  <c r="X22" i="69"/>
  <c r="X22" i="75"/>
  <c r="X23" i="3"/>
  <c r="X22" i="99"/>
  <c r="X22" i="81"/>
  <c r="X22" i="72"/>
  <c r="X22" i="98"/>
  <c r="X22" i="80"/>
  <c r="X22" i="71"/>
  <c r="D21" i="96"/>
  <c r="D24" i="3"/>
  <c r="D23" i="69"/>
  <c r="D23" i="75"/>
  <c r="D23" i="81"/>
  <c r="D23" i="99"/>
  <c r="D23" i="71"/>
  <c r="D23" i="72"/>
  <c r="D23" i="98"/>
  <c r="D23" i="80"/>
  <c r="AH10" i="69"/>
  <c r="P11" i="87"/>
  <c r="AH10" i="75"/>
  <c r="AH10" i="99"/>
  <c r="AH10" i="71"/>
  <c r="AH10" i="72"/>
  <c r="AH10" i="81"/>
  <c r="AH10" i="98"/>
  <c r="AH10" i="80"/>
  <c r="P11" i="90"/>
  <c r="P11" i="88"/>
  <c r="P11" i="112"/>
  <c r="P11" i="89"/>
  <c r="O11" i="109"/>
  <c r="O11" i="108"/>
  <c r="P11" i="113"/>
  <c r="AL13" i="69"/>
  <c r="T14" i="87"/>
  <c r="AL13" i="75"/>
  <c r="AL13" i="99"/>
  <c r="AL13" i="72"/>
  <c r="AL13" i="71"/>
  <c r="AL13" i="81"/>
  <c r="AL13" i="98"/>
  <c r="AL13" i="80"/>
  <c r="T14" i="112"/>
  <c r="T14" i="88"/>
  <c r="T14" i="113"/>
  <c r="S14" i="109"/>
  <c r="T14" i="90"/>
  <c r="S14" i="108"/>
  <c r="T14" i="89"/>
  <c r="J16" i="69"/>
  <c r="J16" i="75"/>
  <c r="J16" i="71"/>
  <c r="J16" i="72"/>
  <c r="J16" i="81"/>
  <c r="J16" i="99"/>
  <c r="J16" i="98"/>
  <c r="J16" i="80"/>
  <c r="R16" i="69"/>
  <c r="R16" i="75"/>
  <c r="R16" i="81"/>
  <c r="R16" i="71"/>
  <c r="R16" i="99"/>
  <c r="R16" i="72"/>
  <c r="R16" i="98"/>
  <c r="R16" i="80"/>
  <c r="AD16" i="69"/>
  <c r="AD16" i="75"/>
  <c r="AD16" i="72"/>
  <c r="AD16" i="81"/>
  <c r="AD16" i="71"/>
  <c r="AD16" i="99"/>
  <c r="AD16" i="98"/>
  <c r="AD16" i="80"/>
  <c r="AL16" i="69"/>
  <c r="AL16" i="75"/>
  <c r="AL16" i="99"/>
  <c r="AL16" i="71"/>
  <c r="AL16" i="72"/>
  <c r="AL16" i="81"/>
  <c r="AL16" i="98"/>
  <c r="AL16" i="80"/>
  <c r="AT16" i="69"/>
  <c r="AT16" i="75"/>
  <c r="AT16" i="72"/>
  <c r="AT16" i="81"/>
  <c r="AT16" i="71"/>
  <c r="AT16" i="99"/>
  <c r="AT16" i="98"/>
  <c r="AT16" i="80"/>
  <c r="N19" i="69"/>
  <c r="N19" i="75"/>
  <c r="N19" i="81"/>
  <c r="N19" i="99"/>
  <c r="N19" i="71"/>
  <c r="N19" i="98"/>
  <c r="N19" i="80"/>
  <c r="N19" i="72"/>
  <c r="V19" i="69"/>
  <c r="V19" i="75"/>
  <c r="V19" i="72"/>
  <c r="V19" i="81"/>
  <c r="V19" i="99"/>
  <c r="V19" i="71"/>
  <c r="V19" i="98"/>
  <c r="V19" i="80"/>
  <c r="B18" i="83"/>
  <c r="B18" i="96"/>
  <c r="AH19" i="69"/>
  <c r="AH19" i="75"/>
  <c r="AH19" i="99"/>
  <c r="AH19" i="72"/>
  <c r="AH19" i="71"/>
  <c r="AH19" i="81"/>
  <c r="AH19" i="98"/>
  <c r="AH19" i="80"/>
  <c r="AR19" i="69"/>
  <c r="AR19" i="75"/>
  <c r="AR19" i="99"/>
  <c r="AR19" i="81"/>
  <c r="AR19" i="72"/>
  <c r="AR19" i="71"/>
  <c r="AR19" i="98"/>
  <c r="AR19" i="80"/>
  <c r="J22" i="69"/>
  <c r="J22" i="75"/>
  <c r="J23" i="3"/>
  <c r="J22" i="81"/>
  <c r="J22" i="99"/>
  <c r="J22" i="72"/>
  <c r="J22" i="98"/>
  <c r="J22" i="80"/>
  <c r="J22" i="71"/>
  <c r="R22" i="69"/>
  <c r="R22" i="75"/>
  <c r="R23" i="3"/>
  <c r="R22" i="72"/>
  <c r="R22" i="81"/>
  <c r="R22" i="99"/>
  <c r="R22" i="98"/>
  <c r="R22" i="80"/>
  <c r="R22" i="71"/>
  <c r="AD22" i="69"/>
  <c r="AD22" i="75"/>
  <c r="AD23" i="3"/>
  <c r="AD22" i="72"/>
  <c r="AD22" i="71"/>
  <c r="AD22" i="81"/>
  <c r="AD22" i="98"/>
  <c r="AD22" i="80"/>
  <c r="AD22" i="99"/>
  <c r="C29" i="69"/>
  <c r="C29" i="75"/>
  <c r="C29" i="99"/>
  <c r="C29" i="81"/>
  <c r="C29" i="72"/>
  <c r="C29" i="71"/>
  <c r="C29" i="98"/>
  <c r="C29" i="80"/>
  <c r="AP13" i="69"/>
  <c r="X14" i="87"/>
  <c r="AP13" i="75"/>
  <c r="AP13" i="72"/>
  <c r="AP13" i="81"/>
  <c r="AP13" i="99"/>
  <c r="AP13" i="98"/>
  <c r="AP13" i="80"/>
  <c r="AP13" i="71"/>
  <c r="X14" i="90"/>
  <c r="X14" i="88"/>
  <c r="X14" i="89"/>
  <c r="W14" i="109"/>
  <c r="X14" i="112"/>
  <c r="X14" i="113"/>
  <c r="W14" i="108"/>
  <c r="E19" i="69"/>
  <c r="E19" i="75"/>
  <c r="E19" i="99"/>
  <c r="E19" i="81"/>
  <c r="E19" i="72"/>
  <c r="E19" i="71"/>
  <c r="E19" i="98"/>
  <c r="E19" i="80"/>
  <c r="X19" i="69"/>
  <c r="D18" i="83"/>
  <c r="X19" i="75"/>
  <c r="X19" i="99"/>
  <c r="X19" i="81"/>
  <c r="X19" i="72"/>
  <c r="X19" i="71"/>
  <c r="X19" i="98"/>
  <c r="X19" i="80"/>
  <c r="D18" i="96"/>
  <c r="AH22" i="69"/>
  <c r="AH22" i="75"/>
  <c r="AH23" i="3"/>
  <c r="AH22" i="72"/>
  <c r="AH22" i="81"/>
  <c r="AH22" i="71"/>
  <c r="AH22" i="99"/>
  <c r="AH22" i="98"/>
  <c r="AH22" i="80"/>
  <c r="AL22" i="69"/>
  <c r="AL22" i="75"/>
  <c r="AL23" i="3"/>
  <c r="AL22" i="81"/>
  <c r="AL22" i="99"/>
  <c r="AL22" i="71"/>
  <c r="AL22" i="72"/>
  <c r="AL22" i="98"/>
  <c r="AL22" i="80"/>
  <c r="AV22" i="69"/>
  <c r="AV22" i="75"/>
  <c r="AV23" i="3"/>
  <c r="AV22" i="99"/>
  <c r="AV22" i="81"/>
  <c r="AV22" i="72"/>
  <c r="AV22" i="98"/>
  <c r="AV22" i="80"/>
  <c r="AV22" i="71"/>
  <c r="M23" i="69"/>
  <c r="M23" i="75"/>
  <c r="M24" i="3"/>
  <c r="M23" i="99"/>
  <c r="M23" i="81"/>
  <c r="M23" i="72"/>
  <c r="M23" i="71"/>
  <c r="M23" i="98"/>
  <c r="M23" i="80"/>
  <c r="U23" i="69"/>
  <c r="U23" i="75"/>
  <c r="U24" i="3"/>
  <c r="U23" i="99"/>
  <c r="U23" i="81"/>
  <c r="U23" i="72"/>
  <c r="U23" i="71"/>
  <c r="U23" i="80"/>
  <c r="U23" i="98"/>
  <c r="AI27" i="69"/>
  <c r="AI27" i="75"/>
  <c r="AI27" i="99"/>
  <c r="AI27" i="81"/>
  <c r="AI27" i="72"/>
  <c r="AI28" i="3"/>
  <c r="AI27" i="71"/>
  <c r="AI27" i="80"/>
  <c r="AI27" i="98"/>
  <c r="AW27" i="69"/>
  <c r="AW27" i="75"/>
  <c r="AW28" i="3"/>
  <c r="AW27" i="99"/>
  <c r="AW27" i="81"/>
  <c r="AW27" i="72"/>
  <c r="AW27" i="71"/>
  <c r="AW27" i="98"/>
  <c r="AW27" i="80"/>
  <c r="AH28" i="69"/>
  <c r="AH28" i="75"/>
  <c r="AH28" i="99"/>
  <c r="AH28" i="81"/>
  <c r="AH28" i="72"/>
  <c r="AH28" i="71"/>
  <c r="AH29" i="3"/>
  <c r="AH28" i="98"/>
  <c r="AH28" i="80"/>
  <c r="M29" i="69"/>
  <c r="M29" i="75"/>
  <c r="M29" i="99"/>
  <c r="M29" i="81"/>
  <c r="M29" i="72"/>
  <c r="M29" i="71"/>
  <c r="M29" i="98"/>
  <c r="M29" i="80"/>
  <c r="H23" i="3"/>
  <c r="H22" i="69"/>
  <c r="H22" i="75"/>
  <c r="H22" i="99"/>
  <c r="H22" i="81"/>
  <c r="H22" i="72"/>
  <c r="H22" i="98"/>
  <c r="H22" i="80"/>
  <c r="H22" i="71"/>
  <c r="X10" i="69"/>
  <c r="D9" i="83"/>
  <c r="F11" i="87"/>
  <c r="X10" i="75"/>
  <c r="X10" i="99"/>
  <c r="X10" i="81"/>
  <c r="X10" i="72"/>
  <c r="X10" i="71"/>
  <c r="X10" i="98"/>
  <c r="X10" i="80"/>
  <c r="D9" i="96"/>
  <c r="F11" i="112"/>
  <c r="F11" i="108"/>
  <c r="F11" i="109"/>
  <c r="F11" i="88"/>
  <c r="F11" i="90"/>
  <c r="F11" i="113"/>
  <c r="F11" i="89"/>
  <c r="AB27" i="69"/>
  <c r="AB27" i="75"/>
  <c r="AB28" i="3"/>
  <c r="AB27" i="99"/>
  <c r="AB27" i="81"/>
  <c r="AB27" i="72"/>
  <c r="AB27" i="98"/>
  <c r="AB27" i="80"/>
  <c r="AB27" i="71"/>
  <c r="AR28" i="69"/>
  <c r="AR28" i="75"/>
  <c r="AR29" i="3"/>
  <c r="AR28" i="81"/>
  <c r="AR28" i="99"/>
  <c r="AR28" i="71"/>
  <c r="AR28" i="72"/>
  <c r="AR28" i="98"/>
  <c r="AR28" i="80"/>
  <c r="O23" i="69"/>
  <c r="O23" i="75"/>
  <c r="O24" i="3"/>
  <c r="O23" i="99"/>
  <c r="O23" i="81"/>
  <c r="O23" i="72"/>
  <c r="O23" i="98"/>
  <c r="O23" i="80"/>
  <c r="O23" i="71"/>
  <c r="AS27" i="69"/>
  <c r="AS27" i="75"/>
  <c r="AS28" i="3"/>
  <c r="AS27" i="99"/>
  <c r="AS27" i="81"/>
  <c r="AS27" i="72"/>
  <c r="AS27" i="71"/>
  <c r="AS27" i="98"/>
  <c r="AS27" i="80"/>
  <c r="I29" i="69"/>
  <c r="I29" i="75"/>
  <c r="I29" i="99"/>
  <c r="I29" i="81"/>
  <c r="I29" i="72"/>
  <c r="I29" i="71"/>
  <c r="I29" i="98"/>
  <c r="I29" i="80"/>
  <c r="Q29" i="69"/>
  <c r="Q29" i="75"/>
  <c r="Q29" i="99"/>
  <c r="Q29" i="81"/>
  <c r="Q29" i="72"/>
  <c r="Q29" i="71"/>
  <c r="Q29" i="98"/>
  <c r="Q29" i="80"/>
  <c r="K29" i="69"/>
  <c r="K29" i="75"/>
  <c r="K29" i="99"/>
  <c r="K29" i="81"/>
  <c r="K29" i="72"/>
  <c r="K29" i="71"/>
  <c r="K29" i="80"/>
  <c r="K29" i="98"/>
  <c r="T10" i="69"/>
  <c r="T10" i="75"/>
  <c r="T10" i="99"/>
  <c r="T10" i="81"/>
  <c r="T10" i="72"/>
  <c r="T10" i="71"/>
  <c r="T10" i="98"/>
  <c r="T10" i="80"/>
  <c r="B11" i="113"/>
  <c r="B11" i="90"/>
  <c r="B11" i="89"/>
  <c r="B11" i="108"/>
  <c r="B11" i="88"/>
  <c r="B11" i="109"/>
  <c r="B11" i="87"/>
  <c r="B11" i="112"/>
  <c r="C23" i="3"/>
  <c r="C22" i="75"/>
  <c r="C22" i="69"/>
  <c r="C22" i="99"/>
  <c r="C22" i="81"/>
  <c r="C22" i="72"/>
  <c r="C22" i="71"/>
  <c r="C22" i="80"/>
  <c r="C22" i="98"/>
  <c r="Z10" i="69"/>
  <c r="F9" i="83"/>
  <c r="H11" i="87"/>
  <c r="Z10" i="75"/>
  <c r="Z10" i="72"/>
  <c r="Z10" i="81"/>
  <c r="Z10" i="71"/>
  <c r="Z10" i="99"/>
  <c r="Z10" i="98"/>
  <c r="Z10" i="80"/>
  <c r="H11" i="89"/>
  <c r="H11" i="112"/>
  <c r="H11" i="113"/>
  <c r="H11" i="109"/>
  <c r="H11" i="88"/>
  <c r="F9" i="96"/>
  <c r="H11" i="90"/>
  <c r="H11" i="108"/>
  <c r="AD13" i="69"/>
  <c r="L14" i="87"/>
  <c r="AD13" i="75"/>
  <c r="AD13" i="72"/>
  <c r="AD13" i="81"/>
  <c r="AD13" i="99"/>
  <c r="AD13" i="71"/>
  <c r="AD13" i="98"/>
  <c r="AD13" i="80"/>
  <c r="L14" i="112"/>
  <c r="K14" i="108"/>
  <c r="L14" i="89"/>
  <c r="L14" i="88"/>
  <c r="L14" i="113"/>
  <c r="L14" i="90"/>
  <c r="K14" i="109"/>
  <c r="P10" i="69"/>
  <c r="P10" i="75"/>
  <c r="P10" i="99"/>
  <c r="P10" i="81"/>
  <c r="P10" i="72"/>
  <c r="P10" i="71"/>
  <c r="P10" i="98"/>
  <c r="P10" i="80"/>
  <c r="AH16" i="69"/>
  <c r="AH16" i="75"/>
  <c r="AH16" i="81"/>
  <c r="AH16" i="99"/>
  <c r="AH16" i="71"/>
  <c r="AH16" i="98"/>
  <c r="AH16" i="80"/>
  <c r="AH16" i="72"/>
  <c r="R19" i="69"/>
  <c r="R19" i="75"/>
  <c r="R19" i="99"/>
  <c r="R19" i="72"/>
  <c r="R19" i="71"/>
  <c r="R19" i="81"/>
  <c r="R19" i="98"/>
  <c r="R19" i="80"/>
  <c r="AV19" i="69"/>
  <c r="AV19" i="75"/>
  <c r="AV19" i="99"/>
  <c r="AV19" i="81"/>
  <c r="AV19" i="72"/>
  <c r="AV19" i="71"/>
  <c r="AV19" i="98"/>
  <c r="AV19" i="80"/>
  <c r="F28" i="69"/>
  <c r="F29" i="3"/>
  <c r="F28" i="75"/>
  <c r="F28" i="99"/>
  <c r="F28" i="81"/>
  <c r="F28" i="72"/>
  <c r="F28" i="98"/>
  <c r="F28" i="80"/>
  <c r="F28" i="71"/>
  <c r="G27" i="69"/>
  <c r="G28" i="3"/>
  <c r="G27" i="99"/>
  <c r="G27" i="81"/>
  <c r="G27" i="72"/>
  <c r="G27" i="75"/>
  <c r="G27" i="71"/>
  <c r="G27" i="80"/>
  <c r="G27" i="98"/>
  <c r="T11" i="87"/>
  <c r="AL10" i="75"/>
  <c r="AL10" i="69"/>
  <c r="AL10" i="72"/>
  <c r="AL10" i="71"/>
  <c r="AL10" i="81"/>
  <c r="AL10" i="99"/>
  <c r="AL10" i="98"/>
  <c r="AL10" i="80"/>
  <c r="T11" i="112"/>
  <c r="S11" i="108"/>
  <c r="T11" i="90"/>
  <c r="T11" i="88"/>
  <c r="S11" i="109"/>
  <c r="T11" i="89"/>
  <c r="T11" i="113"/>
  <c r="P14" i="87"/>
  <c r="AH13" i="69"/>
  <c r="AH13" i="75"/>
  <c r="AH13" i="81"/>
  <c r="AH13" i="99"/>
  <c r="AH13" i="71"/>
  <c r="AH13" i="98"/>
  <c r="AH13" i="80"/>
  <c r="AH13" i="72"/>
  <c r="P14" i="89"/>
  <c r="P14" i="112"/>
  <c r="P14" i="88"/>
  <c r="P14" i="90"/>
  <c r="O14" i="109"/>
  <c r="P14" i="113"/>
  <c r="O14" i="108"/>
  <c r="G24" i="69"/>
  <c r="G24" i="75"/>
  <c r="G24" i="99"/>
  <c r="G24" i="81"/>
  <c r="G24" i="72"/>
  <c r="G24" i="71"/>
  <c r="G24" i="80"/>
  <c r="G24" i="98"/>
  <c r="AJ22" i="69"/>
  <c r="AJ22" i="75"/>
  <c r="AJ23" i="3"/>
  <c r="AJ22" i="99"/>
  <c r="AJ22" i="81"/>
  <c r="AJ22" i="72"/>
  <c r="AJ22" i="98"/>
  <c r="AJ22" i="80"/>
  <c r="AJ22" i="71"/>
  <c r="I23" i="69"/>
  <c r="I23" i="75"/>
  <c r="I24" i="3"/>
  <c r="I23" i="99"/>
  <c r="I23" i="81"/>
  <c r="I23" i="72"/>
  <c r="I23" i="71"/>
  <c r="I23" i="98"/>
  <c r="I23" i="80"/>
  <c r="AY23" i="69"/>
  <c r="AY23" i="75"/>
  <c r="AY23" i="99"/>
  <c r="AY23" i="81"/>
  <c r="AY23" i="72"/>
  <c r="AY24" i="3"/>
  <c r="AY23" i="71"/>
  <c r="AY23" i="98"/>
  <c r="AY23" i="80"/>
  <c r="X16" i="69"/>
  <c r="D15" i="83"/>
  <c r="X16" i="75"/>
  <c r="X16" i="99"/>
  <c r="X16" i="81"/>
  <c r="X16" i="72"/>
  <c r="X16" i="71"/>
  <c r="X16" i="98"/>
  <c r="X16" i="80"/>
  <c r="D15" i="96"/>
  <c r="AG27" i="69"/>
  <c r="AG27" i="75"/>
  <c r="AG28" i="3"/>
  <c r="AG27" i="99"/>
  <c r="AG27" i="81"/>
  <c r="AG27" i="72"/>
  <c r="AG27" i="71"/>
  <c r="AG27" i="98"/>
  <c r="AG27" i="80"/>
  <c r="R28" i="69"/>
  <c r="R28" i="75"/>
  <c r="R28" i="99"/>
  <c r="R28" i="81"/>
  <c r="R28" i="72"/>
  <c r="R29" i="3"/>
  <c r="R28" i="98"/>
  <c r="R28" i="80"/>
  <c r="R28" i="71"/>
  <c r="C13" i="69"/>
  <c r="C13" i="75"/>
  <c r="C13" i="99"/>
  <c r="C13" i="81"/>
  <c r="C13" i="72"/>
  <c r="C13" i="71"/>
  <c r="C13" i="98"/>
  <c r="C13" i="80"/>
  <c r="Z16" i="69"/>
  <c r="F15" i="83"/>
  <c r="Z16" i="75"/>
  <c r="Z16" i="72"/>
  <c r="Z16" i="71"/>
  <c r="Z16" i="81"/>
  <c r="Z16" i="98"/>
  <c r="Z16" i="80"/>
  <c r="Z16" i="99"/>
  <c r="F15" i="96"/>
  <c r="AX10" i="69"/>
  <c r="AF11" i="87"/>
  <c r="AX10" i="75"/>
  <c r="AX10" i="99"/>
  <c r="AX10" i="71"/>
  <c r="AX10" i="72"/>
  <c r="AF11" i="90"/>
  <c r="AF11" i="113"/>
  <c r="AX10" i="81"/>
  <c r="AX10" i="98"/>
  <c r="AX10" i="80"/>
  <c r="AF11" i="112"/>
  <c r="AF11" i="88"/>
  <c r="AF11" i="89"/>
  <c r="D16" i="69"/>
  <c r="D16" i="75"/>
  <c r="D16" i="99"/>
  <c r="D16" i="81"/>
  <c r="D16" i="72"/>
  <c r="D16" i="71"/>
  <c r="D16" i="98"/>
  <c r="D16" i="80"/>
  <c r="D13" i="69"/>
  <c r="D13" i="75"/>
  <c r="D13" i="99"/>
  <c r="D13" i="81"/>
  <c r="D13" i="72"/>
  <c r="D13" i="71"/>
  <c r="D13" i="98"/>
  <c r="D13" i="80"/>
  <c r="Z19" i="69"/>
  <c r="F18" i="83"/>
  <c r="Z19" i="75"/>
  <c r="Z19" i="72"/>
  <c r="Z19" i="81"/>
  <c r="Z19" i="99"/>
  <c r="Z19" i="71"/>
  <c r="Z19" i="98"/>
  <c r="Z19" i="80"/>
  <c r="F18" i="96"/>
  <c r="L16" i="69"/>
  <c r="L16" i="75"/>
  <c r="L16" i="99"/>
  <c r="L16" i="81"/>
  <c r="L16" i="72"/>
  <c r="L16" i="71"/>
  <c r="L16" i="98"/>
  <c r="L16" i="80"/>
  <c r="T16" i="69"/>
  <c r="T16" i="75"/>
  <c r="T16" i="99"/>
  <c r="T16" i="81"/>
  <c r="T16" i="72"/>
  <c r="T16" i="71"/>
  <c r="T16" i="98"/>
  <c r="T16" i="80"/>
  <c r="AF16" i="75"/>
  <c r="AF16" i="69"/>
  <c r="AF16" i="99"/>
  <c r="AF16" i="81"/>
  <c r="AF16" i="72"/>
  <c r="AF16" i="98"/>
  <c r="AF16" i="80"/>
  <c r="AF16" i="71"/>
  <c r="AN16" i="69"/>
  <c r="AN16" i="75"/>
  <c r="AN16" i="99"/>
  <c r="AN16" i="81"/>
  <c r="AN16" i="72"/>
  <c r="AN16" i="98"/>
  <c r="AN16" i="80"/>
  <c r="AN16" i="71"/>
  <c r="AV16" i="69"/>
  <c r="AV16" i="75"/>
  <c r="AV16" i="99"/>
  <c r="AV16" i="81"/>
  <c r="AV16" i="72"/>
  <c r="AV16" i="98"/>
  <c r="AV16" i="80"/>
  <c r="AV16" i="71"/>
  <c r="P19" i="69"/>
  <c r="P19" i="75"/>
  <c r="P19" i="99"/>
  <c r="P19" i="81"/>
  <c r="P19" i="72"/>
  <c r="P19" i="71"/>
  <c r="P19" i="98"/>
  <c r="P19" i="80"/>
  <c r="AB19" i="75"/>
  <c r="AB19" i="69"/>
  <c r="AB19" i="99"/>
  <c r="AB19" i="81"/>
  <c r="AB19" i="72"/>
  <c r="AB19" i="71"/>
  <c r="AB19" i="98"/>
  <c r="AB19" i="80"/>
  <c r="AJ19" i="69"/>
  <c r="AJ19" i="75"/>
  <c r="AJ19" i="99"/>
  <c r="AJ19" i="81"/>
  <c r="AJ19" i="72"/>
  <c r="AJ19" i="71"/>
  <c r="AJ19" i="98"/>
  <c r="AJ19" i="80"/>
  <c r="AT19" i="69"/>
  <c r="AT19" i="75"/>
  <c r="AT19" i="81"/>
  <c r="AT19" i="99"/>
  <c r="AT19" i="71"/>
  <c r="AT19" i="72"/>
  <c r="AT19" i="98"/>
  <c r="AT19" i="80"/>
  <c r="L22" i="69"/>
  <c r="L22" i="75"/>
  <c r="L22" i="99"/>
  <c r="L22" i="81"/>
  <c r="L22" i="72"/>
  <c r="L23" i="3"/>
  <c r="L22" i="98"/>
  <c r="L22" i="80"/>
  <c r="L22" i="71"/>
  <c r="T22" i="69"/>
  <c r="T22" i="75"/>
  <c r="T23" i="3"/>
  <c r="T22" i="99"/>
  <c r="T22" i="81"/>
  <c r="T22" i="72"/>
  <c r="T22" i="98"/>
  <c r="T22" i="80"/>
  <c r="T22" i="71"/>
  <c r="V10" i="69"/>
  <c r="D11" i="87"/>
  <c r="V10" i="75"/>
  <c r="V10" i="71"/>
  <c r="V10" i="72"/>
  <c r="V10" i="81"/>
  <c r="V10" i="99"/>
  <c r="V10" i="98"/>
  <c r="V10" i="80"/>
  <c r="D11" i="88"/>
  <c r="D11" i="108"/>
  <c r="D11" i="109"/>
  <c r="D11" i="90"/>
  <c r="D11" i="89"/>
  <c r="D11" i="113"/>
  <c r="B9" i="96"/>
  <c r="D11" i="112"/>
  <c r="B9" i="83"/>
  <c r="AN10" i="69"/>
  <c r="V11" i="87"/>
  <c r="AN10" i="75"/>
  <c r="AN10" i="99"/>
  <c r="AN10" i="81"/>
  <c r="AN10" i="72"/>
  <c r="AN10" i="98"/>
  <c r="AN10" i="80"/>
  <c r="AN10" i="71"/>
  <c r="V11" i="90"/>
  <c r="V11" i="112"/>
  <c r="V11" i="89"/>
  <c r="V11" i="88"/>
  <c r="V11" i="113"/>
  <c r="U11" i="109"/>
  <c r="U11" i="108"/>
  <c r="AB13" i="69"/>
  <c r="J14" i="87"/>
  <c r="AB13" i="75"/>
  <c r="AB13" i="99"/>
  <c r="AB13" i="81"/>
  <c r="AB13" i="72"/>
  <c r="AB13" i="71"/>
  <c r="AB13" i="98"/>
  <c r="AB13" i="80"/>
  <c r="J14" i="90"/>
  <c r="J14" i="88"/>
  <c r="J14" i="89"/>
  <c r="I14" i="109"/>
  <c r="J14" i="112"/>
  <c r="I14" i="108"/>
  <c r="J14" i="113"/>
  <c r="Z14" i="87"/>
  <c r="AR13" i="69"/>
  <c r="AR13" i="75"/>
  <c r="AR13" i="99"/>
  <c r="AR13" i="81"/>
  <c r="AR13" i="72"/>
  <c r="AR13" i="71"/>
  <c r="AR13" i="98"/>
  <c r="AR13" i="80"/>
  <c r="Z14" i="112"/>
  <c r="Z14" i="113"/>
  <c r="Z14" i="90"/>
  <c r="Z14" i="89"/>
  <c r="Z14" i="88"/>
  <c r="AD10" i="69"/>
  <c r="L11" i="87"/>
  <c r="AD10" i="75"/>
  <c r="AD10" i="81"/>
  <c r="AD10" i="99"/>
  <c r="AD10" i="71"/>
  <c r="AD10" i="98"/>
  <c r="AD10" i="80"/>
  <c r="AD10" i="72"/>
  <c r="L11" i="112"/>
  <c r="K11" i="109"/>
  <c r="K11" i="108"/>
  <c r="L11" i="113"/>
  <c r="L11" i="89"/>
  <c r="L11" i="90"/>
  <c r="L11" i="88"/>
  <c r="E16" i="69"/>
  <c r="E16" i="75"/>
  <c r="E16" i="99"/>
  <c r="E16" i="81"/>
  <c r="E16" i="72"/>
  <c r="E16" i="98"/>
  <c r="E16" i="80"/>
  <c r="E16" i="71"/>
  <c r="AP22" i="69"/>
  <c r="AP22" i="75"/>
  <c r="AP23" i="3"/>
  <c r="AP22" i="99"/>
  <c r="AP22" i="71"/>
  <c r="AP22" i="72"/>
  <c r="AP22" i="81"/>
  <c r="AP22" i="98"/>
  <c r="AP22" i="80"/>
  <c r="AC23" i="75"/>
  <c r="AC23" i="69"/>
  <c r="AC24" i="3"/>
  <c r="AC23" i="99"/>
  <c r="AC23" i="81"/>
  <c r="AC23" i="72"/>
  <c r="AC23" i="71"/>
  <c r="AC23" i="80"/>
  <c r="AC23" i="98"/>
  <c r="AK23" i="75"/>
  <c r="AK23" i="69"/>
  <c r="AK24" i="3"/>
  <c r="AK23" i="99"/>
  <c r="AK23" i="81"/>
  <c r="AK23" i="72"/>
  <c r="AK23" i="71"/>
  <c r="AK23" i="98"/>
  <c r="AK23" i="80"/>
  <c r="AS23" i="69"/>
  <c r="AS23" i="75"/>
  <c r="AS24" i="3"/>
  <c r="AS23" i="99"/>
  <c r="AS23" i="81"/>
  <c r="AS23" i="72"/>
  <c r="AS23" i="71"/>
  <c r="AS23" i="80"/>
  <c r="AS23" i="98"/>
  <c r="E29" i="69"/>
  <c r="E29" i="75"/>
  <c r="E29" i="99"/>
  <c r="E29" i="81"/>
  <c r="E29" i="72"/>
  <c r="E29" i="71"/>
  <c r="E29" i="98"/>
  <c r="E29" i="80"/>
  <c r="AF13" i="69"/>
  <c r="N14" i="87"/>
  <c r="AF13" i="75"/>
  <c r="AF13" i="99"/>
  <c r="AF13" i="81"/>
  <c r="AF13" i="72"/>
  <c r="AF13" i="71"/>
  <c r="AF13" i="98"/>
  <c r="AF13" i="80"/>
  <c r="N14" i="112"/>
  <c r="N14" i="90"/>
  <c r="N14" i="88"/>
  <c r="M14" i="109"/>
  <c r="N14" i="113"/>
  <c r="N14" i="89"/>
  <c r="M14" i="108"/>
  <c r="AV13" i="69"/>
  <c r="AD14" i="87"/>
  <c r="AV13" i="75"/>
  <c r="AV13" i="99"/>
  <c r="AV13" i="81"/>
  <c r="AV13" i="72"/>
  <c r="AV13" i="71"/>
  <c r="AV13" i="98"/>
  <c r="AV13" i="80"/>
  <c r="AD14" i="89"/>
  <c r="AD14" i="113"/>
  <c r="AD14" i="112"/>
  <c r="AD14" i="88"/>
  <c r="AD14" i="90"/>
  <c r="AI23" i="69"/>
  <c r="AI23" i="75"/>
  <c r="AI23" i="99"/>
  <c r="AI23" i="81"/>
  <c r="AI23" i="72"/>
  <c r="AI24" i="3"/>
  <c r="AI23" i="71"/>
  <c r="AI23" i="98"/>
  <c r="AI23" i="80"/>
  <c r="AD28" i="69"/>
  <c r="AD28" i="75"/>
  <c r="AD29" i="3"/>
  <c r="AD28" i="99"/>
  <c r="AD28" i="81"/>
  <c r="AD28" i="72"/>
  <c r="AD28" i="71"/>
  <c r="AD28" i="98"/>
  <c r="AD28" i="80"/>
  <c r="AX28" i="69"/>
  <c r="AX28" i="75"/>
  <c r="AX28" i="99"/>
  <c r="AX28" i="81"/>
  <c r="AX28" i="72"/>
  <c r="AX28" i="71"/>
  <c r="AX28" i="98"/>
  <c r="AX28" i="80"/>
  <c r="AX29" i="3"/>
  <c r="AK29" i="69"/>
  <c r="AK29" i="75"/>
  <c r="AK29" i="99"/>
  <c r="AK29" i="81"/>
  <c r="AK29" i="72"/>
  <c r="AK29" i="71"/>
  <c r="AK29" i="98"/>
  <c r="AK29" i="80"/>
  <c r="T28" i="69"/>
  <c r="T28" i="75"/>
  <c r="T29" i="3"/>
  <c r="T28" i="99"/>
  <c r="T28" i="72"/>
  <c r="T28" i="81"/>
  <c r="T28" i="71"/>
  <c r="T28" i="98"/>
  <c r="T28" i="80"/>
  <c r="AJ28" i="69"/>
  <c r="AJ28" i="75"/>
  <c r="AJ29" i="3"/>
  <c r="AJ28" i="81"/>
  <c r="AJ28" i="99"/>
  <c r="AJ28" i="71"/>
  <c r="AJ28" i="98"/>
  <c r="AJ28" i="80"/>
  <c r="AJ28" i="72"/>
  <c r="AM29" i="69"/>
  <c r="AM29" i="75"/>
  <c r="AM29" i="99"/>
  <c r="AM29" i="81"/>
  <c r="AM29" i="72"/>
  <c r="AM29" i="71"/>
  <c r="AM29" i="80"/>
  <c r="AM29" i="98"/>
  <c r="AR22" i="69"/>
  <c r="AR22" i="75"/>
  <c r="AR23" i="3"/>
  <c r="AR22" i="99"/>
  <c r="AR22" i="81"/>
  <c r="AR22" i="72"/>
  <c r="AR22" i="98"/>
  <c r="AR22" i="80"/>
  <c r="AR22" i="71"/>
  <c r="AT28" i="69"/>
  <c r="AT28" i="75"/>
  <c r="AT29" i="3"/>
  <c r="AT28" i="99"/>
  <c r="AT28" i="81"/>
  <c r="AT28" i="72"/>
  <c r="AT28" i="71"/>
  <c r="AT28" i="98"/>
  <c r="AT28" i="80"/>
  <c r="P28" i="69"/>
  <c r="P28" i="75"/>
  <c r="P29" i="3"/>
  <c r="P28" i="72"/>
  <c r="P28" i="81"/>
  <c r="P28" i="99"/>
  <c r="P28" i="71"/>
  <c r="P28" i="98"/>
  <c r="P28" i="80"/>
  <c r="AY27" i="69"/>
  <c r="AY27" i="75"/>
  <c r="AY27" i="99"/>
  <c r="AY27" i="81"/>
  <c r="AY27" i="72"/>
  <c r="AY28" i="3"/>
  <c r="AY27" i="71"/>
  <c r="AY27" i="98"/>
  <c r="AY27" i="80"/>
  <c r="AV28" i="69"/>
  <c r="AV28" i="75"/>
  <c r="AV29" i="3"/>
  <c r="AV28" i="72"/>
  <c r="AV28" i="81"/>
  <c r="AV28" i="99"/>
  <c r="AV28" i="71"/>
  <c r="AV28" i="98"/>
  <c r="AV28" i="80"/>
  <c r="J11" i="87"/>
  <c r="AB10" i="69"/>
  <c r="AB10" i="75"/>
  <c r="AB10" i="99"/>
  <c r="AB10" i="81"/>
  <c r="AB10" i="72"/>
  <c r="AB10" i="98"/>
  <c r="AB10" i="80"/>
  <c r="AB10" i="71"/>
  <c r="J11" i="90"/>
  <c r="J11" i="112"/>
  <c r="J11" i="113"/>
  <c r="J11" i="89"/>
  <c r="I11" i="109"/>
  <c r="J11" i="88"/>
  <c r="I11" i="108"/>
  <c r="AR10" i="69"/>
  <c r="Z11" i="87"/>
  <c r="AR10" i="75"/>
  <c r="AR10" i="99"/>
  <c r="AR10" i="81"/>
  <c r="AR10" i="72"/>
  <c r="AR10" i="98"/>
  <c r="AR10" i="80"/>
  <c r="Z11" i="90"/>
  <c r="AR10" i="71"/>
  <c r="Z11" i="112"/>
  <c r="Z11" i="113"/>
  <c r="Z11" i="89"/>
  <c r="Z11" i="88"/>
  <c r="V13" i="69"/>
  <c r="D14" i="87"/>
  <c r="V13" i="75"/>
  <c r="V13" i="99"/>
  <c r="V13" i="72"/>
  <c r="V13" i="71"/>
  <c r="V13" i="81"/>
  <c r="V13" i="98"/>
  <c r="V13" i="80"/>
  <c r="D14" i="109"/>
  <c r="D14" i="112"/>
  <c r="B12" i="96"/>
  <c r="D14" i="113"/>
  <c r="B12" i="83"/>
  <c r="D14" i="89"/>
  <c r="D14" i="88"/>
  <c r="D14" i="108"/>
  <c r="D14" i="90"/>
  <c r="AN13" i="69"/>
  <c r="V14" i="87"/>
  <c r="AN13" i="75"/>
  <c r="AN13" i="99"/>
  <c r="AN13" i="81"/>
  <c r="AN13" i="72"/>
  <c r="AN13" i="71"/>
  <c r="AN13" i="98"/>
  <c r="AN13" i="80"/>
  <c r="V14" i="89"/>
  <c r="U14" i="108"/>
  <c r="V14" i="90"/>
  <c r="V14" i="112"/>
  <c r="V14" i="113"/>
  <c r="V14" i="88"/>
  <c r="U14" i="109"/>
  <c r="AR23" i="69" l="1"/>
  <c r="AR24" i="3"/>
  <c r="AR23" i="99"/>
  <c r="AR23" i="75"/>
  <c r="AR23" i="72"/>
  <c r="AR23" i="71"/>
  <c r="AR23" i="81"/>
  <c r="AR23" i="98"/>
  <c r="AR23" i="80"/>
  <c r="AW28" i="75"/>
  <c r="AW28" i="69"/>
  <c r="AW29" i="3"/>
  <c r="AW28" i="99"/>
  <c r="AW28" i="81"/>
  <c r="AW28" i="72"/>
  <c r="AW28" i="80"/>
  <c r="AW28" i="98"/>
  <c r="AW28" i="71"/>
  <c r="AV23" i="69"/>
  <c r="AV24" i="3"/>
  <c r="AV23" i="75"/>
  <c r="AV23" i="81"/>
  <c r="AV23" i="99"/>
  <c r="AV23" i="71"/>
  <c r="AV23" i="72"/>
  <c r="AV23" i="98"/>
  <c r="AV23" i="80"/>
  <c r="AD23" i="69"/>
  <c r="AD24" i="3"/>
  <c r="AD23" i="75"/>
  <c r="AD23" i="99"/>
  <c r="AD23" i="81"/>
  <c r="AD23" i="72"/>
  <c r="AD23" i="71"/>
  <c r="AD23" i="98"/>
  <c r="AD23" i="80"/>
  <c r="V23" i="69"/>
  <c r="V24" i="3"/>
  <c r="V23" i="75"/>
  <c r="V23" i="99"/>
  <c r="V23" i="81"/>
  <c r="V23" i="72"/>
  <c r="V23" i="98"/>
  <c r="V23" i="80"/>
  <c r="V23" i="71"/>
  <c r="B22" i="83"/>
  <c r="B22" i="96"/>
  <c r="K24" i="69"/>
  <c r="K24" i="75"/>
  <c r="K24" i="99"/>
  <c r="K24" i="81"/>
  <c r="K24" i="72"/>
  <c r="K24" i="71"/>
  <c r="K24" i="98"/>
  <c r="K24" i="80"/>
  <c r="AW24" i="69"/>
  <c r="AW24" i="75"/>
  <c r="AW24" i="99"/>
  <c r="AW24" i="81"/>
  <c r="AW24" i="72"/>
  <c r="AW24" i="71"/>
  <c r="AW24" i="98"/>
  <c r="AW24" i="80"/>
  <c r="P23" i="69"/>
  <c r="P24" i="3"/>
  <c r="P23" i="75"/>
  <c r="P23" i="72"/>
  <c r="P23" i="81"/>
  <c r="P23" i="99"/>
  <c r="P23" i="71"/>
  <c r="P23" i="98"/>
  <c r="P23" i="80"/>
  <c r="AO28" i="69"/>
  <c r="AO28" i="75"/>
  <c r="AO29" i="3"/>
  <c r="AO28" i="99"/>
  <c r="AO28" i="81"/>
  <c r="AO28" i="72"/>
  <c r="AO28" i="71"/>
  <c r="AO28" i="98"/>
  <c r="AO28" i="80"/>
  <c r="AF23" i="69"/>
  <c r="AF24" i="3"/>
  <c r="AF23" i="75"/>
  <c r="AF23" i="81"/>
  <c r="AF23" i="99"/>
  <c r="AF23" i="71"/>
  <c r="AF23" i="72"/>
  <c r="AF23" i="98"/>
  <c r="AF23" i="80"/>
  <c r="F22" i="83"/>
  <c r="Z23" i="69"/>
  <c r="Z24" i="3"/>
  <c r="Z23" i="75"/>
  <c r="Z23" i="99"/>
  <c r="Z23" i="81"/>
  <c r="Z23" i="72"/>
  <c r="Z23" i="71"/>
  <c r="Z23" i="98"/>
  <c r="Z23" i="80"/>
  <c r="F22" i="96"/>
  <c r="T29" i="69"/>
  <c r="T29" i="75"/>
  <c r="T29" i="99"/>
  <c r="T29" i="81"/>
  <c r="T29" i="72"/>
  <c r="T29" i="98"/>
  <c r="T29" i="80"/>
  <c r="T29" i="71"/>
  <c r="AX29" i="69"/>
  <c r="AX29" i="75"/>
  <c r="AX29" i="72"/>
  <c r="AX29" i="81"/>
  <c r="AX29" i="99"/>
  <c r="AX29" i="98"/>
  <c r="AX29" i="80"/>
  <c r="AX29" i="71"/>
  <c r="AI24" i="69"/>
  <c r="AI24" i="75"/>
  <c r="AI24" i="99"/>
  <c r="AI24" i="81"/>
  <c r="AI24" i="72"/>
  <c r="AI24" i="71"/>
  <c r="AI24" i="80"/>
  <c r="AI24" i="98"/>
  <c r="AK24" i="69"/>
  <c r="AK24" i="75"/>
  <c r="AK24" i="99"/>
  <c r="AK24" i="81"/>
  <c r="AK24" i="72"/>
  <c r="AK24" i="71"/>
  <c r="AK24" i="98"/>
  <c r="AK24" i="80"/>
  <c r="AP23" i="69"/>
  <c r="AP24" i="3"/>
  <c r="AP23" i="75"/>
  <c r="AP23" i="99"/>
  <c r="AP23" i="81"/>
  <c r="AP23" i="72"/>
  <c r="AP23" i="71"/>
  <c r="AP23" i="98"/>
  <c r="AP23" i="80"/>
  <c r="T23" i="69"/>
  <c r="T24" i="3"/>
  <c r="T23" i="75"/>
  <c r="T23" i="72"/>
  <c r="T23" i="81"/>
  <c r="T23" i="71"/>
  <c r="T23" i="98"/>
  <c r="T23" i="80"/>
  <c r="T23" i="99"/>
  <c r="AJ23" i="69"/>
  <c r="AJ24" i="3"/>
  <c r="AJ23" i="75"/>
  <c r="AJ23" i="72"/>
  <c r="AJ23" i="81"/>
  <c r="AJ23" i="99"/>
  <c r="AJ23" i="71"/>
  <c r="AJ23" i="98"/>
  <c r="AJ23" i="80"/>
  <c r="F29" i="69"/>
  <c r="F29" i="75"/>
  <c r="F29" i="81"/>
  <c r="F29" i="99"/>
  <c r="F29" i="72"/>
  <c r="F29" i="71"/>
  <c r="F29" i="98"/>
  <c r="F29" i="80"/>
  <c r="H23" i="69"/>
  <c r="H24" i="3"/>
  <c r="H23" i="75"/>
  <c r="H23" i="99"/>
  <c r="H23" i="72"/>
  <c r="H23" i="71"/>
  <c r="H23" i="81"/>
  <c r="H23" i="98"/>
  <c r="H23" i="80"/>
  <c r="D24" i="69"/>
  <c r="D24" i="75"/>
  <c r="D24" i="99"/>
  <c r="D24" i="81"/>
  <c r="D24" i="72"/>
  <c r="D24" i="98"/>
  <c r="D24" i="80"/>
  <c r="D24" i="71"/>
  <c r="V29" i="69"/>
  <c r="V29" i="75"/>
  <c r="V29" i="81"/>
  <c r="V29" i="99"/>
  <c r="V29" i="71"/>
  <c r="V29" i="72"/>
  <c r="V29" i="98"/>
  <c r="V29" i="80"/>
  <c r="B28" i="83"/>
  <c r="B28" i="96"/>
  <c r="AN23" i="69"/>
  <c r="AN24" i="3"/>
  <c r="AN23" i="75"/>
  <c r="AN23" i="72"/>
  <c r="AN23" i="81"/>
  <c r="AN23" i="71"/>
  <c r="AN23" i="98"/>
  <c r="AN23" i="80"/>
  <c r="AN23" i="99"/>
  <c r="H29" i="69"/>
  <c r="H29" i="75"/>
  <c r="H29" i="99"/>
  <c r="H29" i="81"/>
  <c r="H29" i="72"/>
  <c r="H29" i="98"/>
  <c r="H29" i="80"/>
  <c r="H29" i="71"/>
  <c r="J29" i="69"/>
  <c r="J29" i="75"/>
  <c r="J29" i="72"/>
  <c r="J29" i="81"/>
  <c r="J29" i="99"/>
  <c r="J29" i="71"/>
  <c r="J29" i="98"/>
  <c r="J29" i="80"/>
  <c r="S24" i="69"/>
  <c r="S24" i="75"/>
  <c r="S24" i="99"/>
  <c r="S24" i="81"/>
  <c r="S24" i="72"/>
  <c r="S24" i="71"/>
  <c r="S24" i="80"/>
  <c r="S24" i="98"/>
  <c r="AL29" i="69"/>
  <c r="AL29" i="75"/>
  <c r="AL29" i="72"/>
  <c r="AL29" i="81"/>
  <c r="AL29" i="71"/>
  <c r="AL29" i="98"/>
  <c r="AL29" i="80"/>
  <c r="AL29" i="99"/>
  <c r="AU24" i="69"/>
  <c r="AU24" i="75"/>
  <c r="AU24" i="99"/>
  <c r="AU24" i="81"/>
  <c r="AU24" i="72"/>
  <c r="AU24" i="71"/>
  <c r="AU24" i="80"/>
  <c r="AU24" i="98"/>
  <c r="AE24" i="75"/>
  <c r="AE24" i="69"/>
  <c r="AE24" i="99"/>
  <c r="AE24" i="81"/>
  <c r="AE24" i="72"/>
  <c r="AE24" i="71"/>
  <c r="AE24" i="80"/>
  <c r="AE24" i="98"/>
  <c r="E23" i="69"/>
  <c r="E23" i="75"/>
  <c r="E24" i="3"/>
  <c r="E23" i="99"/>
  <c r="E23" i="81"/>
  <c r="E23" i="72"/>
  <c r="E23" i="71"/>
  <c r="E23" i="98"/>
  <c r="E23" i="80"/>
  <c r="L29" i="69"/>
  <c r="L29" i="75"/>
  <c r="L29" i="99"/>
  <c r="L29" i="81"/>
  <c r="L29" i="72"/>
  <c r="L29" i="98"/>
  <c r="L29" i="80"/>
  <c r="L29" i="71"/>
  <c r="AV29" i="69"/>
  <c r="AV29" i="75"/>
  <c r="AV29" i="99"/>
  <c r="AV29" i="81"/>
  <c r="AV29" i="72"/>
  <c r="AV29" i="71"/>
  <c r="AV29" i="98"/>
  <c r="AV29" i="80"/>
  <c r="P29" i="69"/>
  <c r="P29" i="75"/>
  <c r="P29" i="99"/>
  <c r="P29" i="81"/>
  <c r="P29" i="72"/>
  <c r="P29" i="98"/>
  <c r="P29" i="80"/>
  <c r="P29" i="71"/>
  <c r="C23" i="69"/>
  <c r="C24" i="3"/>
  <c r="C23" i="75"/>
  <c r="C23" i="99"/>
  <c r="C23" i="81"/>
  <c r="C23" i="72"/>
  <c r="C23" i="98"/>
  <c r="C23" i="80"/>
  <c r="C23" i="71"/>
  <c r="AS28" i="69"/>
  <c r="AS28" i="75"/>
  <c r="AS29" i="3"/>
  <c r="AS28" i="99"/>
  <c r="AS28" i="81"/>
  <c r="AS28" i="72"/>
  <c r="AS28" i="71"/>
  <c r="AS28" i="98"/>
  <c r="AS28" i="80"/>
  <c r="U24" i="69"/>
  <c r="U24" i="75"/>
  <c r="U24" i="99"/>
  <c r="U24" i="81"/>
  <c r="U24" i="72"/>
  <c r="U24" i="71"/>
  <c r="U24" i="98"/>
  <c r="U24" i="80"/>
  <c r="AH23" i="69"/>
  <c r="AH24" i="3"/>
  <c r="AH23" i="75"/>
  <c r="AH23" i="99"/>
  <c r="AH23" i="81"/>
  <c r="AH23" i="72"/>
  <c r="AH23" i="71"/>
  <c r="AH23" i="98"/>
  <c r="AH23" i="80"/>
  <c r="AP29" i="69"/>
  <c r="AP29" i="75"/>
  <c r="AP29" i="99"/>
  <c r="AP29" i="72"/>
  <c r="AP29" i="81"/>
  <c r="AP29" i="71"/>
  <c r="AP29" i="98"/>
  <c r="AP29" i="80"/>
  <c r="AU28" i="69"/>
  <c r="AU28" i="75"/>
  <c r="AU29" i="3"/>
  <c r="AU28" i="99"/>
  <c r="AU28" i="81"/>
  <c r="AU28" i="72"/>
  <c r="AU28" i="71"/>
  <c r="AU28" i="98"/>
  <c r="AU28" i="80"/>
  <c r="AY28" i="69"/>
  <c r="AY28" i="75"/>
  <c r="AY29" i="3"/>
  <c r="AY28" i="99"/>
  <c r="AY28" i="81"/>
  <c r="AY28" i="72"/>
  <c r="AY28" i="71"/>
  <c r="AY28" i="98"/>
  <c r="AY28" i="80"/>
  <c r="AT29" i="69"/>
  <c r="AT29" i="75"/>
  <c r="AT29" i="81"/>
  <c r="AT29" i="99"/>
  <c r="AT29" i="72"/>
  <c r="AT29" i="71"/>
  <c r="AT29" i="98"/>
  <c r="AT29" i="80"/>
  <c r="AD29" i="69"/>
  <c r="AD29" i="75"/>
  <c r="AD29" i="81"/>
  <c r="AD29" i="99"/>
  <c r="AD29" i="72"/>
  <c r="AD29" i="71"/>
  <c r="AD29" i="98"/>
  <c r="AD29" i="80"/>
  <c r="R29" i="69"/>
  <c r="R29" i="75"/>
  <c r="R29" i="99"/>
  <c r="R29" i="72"/>
  <c r="R29" i="81"/>
  <c r="R29" i="71"/>
  <c r="R29" i="98"/>
  <c r="R29" i="80"/>
  <c r="AY24" i="69"/>
  <c r="AY24" i="75"/>
  <c r="AY24" i="99"/>
  <c r="AY24" i="81"/>
  <c r="AY24" i="72"/>
  <c r="AY24" i="71"/>
  <c r="AY24" i="80"/>
  <c r="AY24" i="98"/>
  <c r="O24" i="69"/>
  <c r="O24" i="75"/>
  <c r="O24" i="99"/>
  <c r="O24" i="81"/>
  <c r="O24" i="72"/>
  <c r="O24" i="71"/>
  <c r="O24" i="98"/>
  <c r="O24" i="80"/>
  <c r="AB28" i="69"/>
  <c r="AB28" i="75"/>
  <c r="AB29" i="3"/>
  <c r="AB28" i="81"/>
  <c r="AB28" i="99"/>
  <c r="AB28" i="71"/>
  <c r="AB28" i="72"/>
  <c r="AB28" i="98"/>
  <c r="AB28" i="80"/>
  <c r="AH29" i="69"/>
  <c r="AH29" i="75"/>
  <c r="AH29" i="72"/>
  <c r="AH29" i="81"/>
  <c r="AH29" i="99"/>
  <c r="AH29" i="98"/>
  <c r="AH29" i="80"/>
  <c r="AH29" i="71"/>
  <c r="AI28" i="69"/>
  <c r="AI28" i="75"/>
  <c r="AI29" i="3"/>
  <c r="AI28" i="99"/>
  <c r="AI28" i="81"/>
  <c r="AI28" i="72"/>
  <c r="AI28" i="71"/>
  <c r="AI28" i="98"/>
  <c r="AI28" i="80"/>
  <c r="M24" i="69"/>
  <c r="M24" i="75"/>
  <c r="M24" i="99"/>
  <c r="M24" i="81"/>
  <c r="M24" i="72"/>
  <c r="M24" i="71"/>
  <c r="M24" i="98"/>
  <c r="M24" i="80"/>
  <c r="AL23" i="69"/>
  <c r="AL24" i="3"/>
  <c r="AL23" i="75"/>
  <c r="AL23" i="99"/>
  <c r="AL23" i="81"/>
  <c r="AL23" i="72"/>
  <c r="AL23" i="71"/>
  <c r="AL23" i="98"/>
  <c r="AL23" i="80"/>
  <c r="R23" i="69"/>
  <c r="R24" i="3"/>
  <c r="R23" i="75"/>
  <c r="R23" i="99"/>
  <c r="R23" i="81"/>
  <c r="R23" i="72"/>
  <c r="R23" i="98"/>
  <c r="R23" i="80"/>
  <c r="R23" i="71"/>
  <c r="X23" i="69"/>
  <c r="D22" i="83"/>
  <c r="X24" i="3"/>
  <c r="X23" i="75"/>
  <c r="X23" i="81"/>
  <c r="X23" i="99"/>
  <c r="X23" i="71"/>
  <c r="D22" i="96"/>
  <c r="X23" i="72"/>
  <c r="X23" i="98"/>
  <c r="X23" i="80"/>
  <c r="AO24" i="69"/>
  <c r="AO24" i="75"/>
  <c r="AO24" i="99"/>
  <c r="AO24" i="81"/>
  <c r="AO24" i="72"/>
  <c r="AO24" i="71"/>
  <c r="AO24" i="98"/>
  <c r="AO24" i="80"/>
  <c r="AX23" i="69"/>
  <c r="AX24" i="3"/>
  <c r="AX23" i="75"/>
  <c r="AX23" i="99"/>
  <c r="AX23" i="81"/>
  <c r="AX23" i="72"/>
  <c r="AX23" i="71"/>
  <c r="AX23" i="98"/>
  <c r="AX23" i="80"/>
  <c r="AB23" i="69"/>
  <c r="AB24" i="3"/>
  <c r="AB23" i="99"/>
  <c r="AB23" i="75"/>
  <c r="AB23" i="72"/>
  <c r="AB23" i="71"/>
  <c r="AB23" i="81"/>
  <c r="AB23" i="98"/>
  <c r="AB23" i="80"/>
  <c r="Z28" i="69"/>
  <c r="F27" i="83"/>
  <c r="Z29" i="3"/>
  <c r="Z28" i="75"/>
  <c r="Z28" i="99"/>
  <c r="Z28" i="81"/>
  <c r="Z28" i="72"/>
  <c r="Z28" i="71"/>
  <c r="Z28" i="98"/>
  <c r="Z28" i="80"/>
  <c r="F27" i="96"/>
  <c r="AN29" i="69"/>
  <c r="AN29" i="75"/>
  <c r="AN29" i="99"/>
  <c r="AN29" i="81"/>
  <c r="AN29" i="72"/>
  <c r="AN29" i="71"/>
  <c r="AN29" i="98"/>
  <c r="AN29" i="80"/>
  <c r="Q24" i="69"/>
  <c r="Q24" i="75"/>
  <c r="Q24" i="99"/>
  <c r="Q24" i="81"/>
  <c r="Q24" i="72"/>
  <c r="Q24" i="71"/>
  <c r="Q24" i="98"/>
  <c r="Q24" i="80"/>
  <c r="L23" i="69"/>
  <c r="L24" i="3"/>
  <c r="L23" i="75"/>
  <c r="L23" i="81"/>
  <c r="L23" i="99"/>
  <c r="L23" i="72"/>
  <c r="L23" i="71"/>
  <c r="L23" i="98"/>
  <c r="L23" i="80"/>
  <c r="AG28" i="69"/>
  <c r="AG28" i="75"/>
  <c r="AG29" i="3"/>
  <c r="AG28" i="99"/>
  <c r="AG28" i="81"/>
  <c r="AG28" i="72"/>
  <c r="AG28" i="71"/>
  <c r="AG28" i="98"/>
  <c r="AG28" i="80"/>
  <c r="AR29" i="69"/>
  <c r="AR29" i="75"/>
  <c r="AR29" i="99"/>
  <c r="AR29" i="81"/>
  <c r="AR29" i="72"/>
  <c r="AR29" i="71"/>
  <c r="AR29" i="98"/>
  <c r="AR29" i="80"/>
  <c r="J23" i="69"/>
  <c r="J24" i="3"/>
  <c r="J23" i="75"/>
  <c r="J23" i="99"/>
  <c r="J23" i="81"/>
  <c r="J23" i="72"/>
  <c r="J23" i="98"/>
  <c r="J23" i="80"/>
  <c r="J23" i="71"/>
  <c r="AF29" i="69"/>
  <c r="AF29" i="75"/>
  <c r="AF29" i="99"/>
  <c r="AF29" i="81"/>
  <c r="AF29" i="72"/>
  <c r="AF29" i="71"/>
  <c r="AF29" i="98"/>
  <c r="AF29" i="80"/>
  <c r="AG24" i="69"/>
  <c r="AG24" i="75"/>
  <c r="AG24" i="99"/>
  <c r="AG24" i="81"/>
  <c r="AG24" i="72"/>
  <c r="AG24" i="71"/>
  <c r="AG24" i="98"/>
  <c r="AG24" i="80"/>
  <c r="AJ29" i="69"/>
  <c r="AJ29" i="75"/>
  <c r="AJ29" i="99"/>
  <c r="AJ29" i="81"/>
  <c r="AJ29" i="72"/>
  <c r="AJ29" i="71"/>
  <c r="AJ29" i="98"/>
  <c r="AJ29" i="80"/>
  <c r="AS24" i="69"/>
  <c r="AS24" i="75"/>
  <c r="AS24" i="99"/>
  <c r="AS24" i="81"/>
  <c r="AS24" i="72"/>
  <c r="AS24" i="71"/>
  <c r="AS24" i="98"/>
  <c r="AS24" i="80"/>
  <c r="AC24" i="69"/>
  <c r="AC24" i="75"/>
  <c r="AC24" i="99"/>
  <c r="AC24" i="81"/>
  <c r="AC24" i="72"/>
  <c r="AC24" i="71"/>
  <c r="AC24" i="98"/>
  <c r="AC24" i="80"/>
  <c r="I24" i="69"/>
  <c r="I24" i="99"/>
  <c r="I24" i="81"/>
  <c r="I24" i="72"/>
  <c r="I24" i="75"/>
  <c r="I24" i="71"/>
  <c r="I24" i="98"/>
  <c r="I24" i="80"/>
  <c r="G28" i="69"/>
  <c r="G29" i="3"/>
  <c r="G28" i="75"/>
  <c r="G28" i="99"/>
  <c r="G28" i="81"/>
  <c r="G28" i="72"/>
  <c r="G28" i="98"/>
  <c r="G28" i="80"/>
  <c r="G28" i="71"/>
  <c r="AQ24" i="69"/>
  <c r="AQ24" i="75"/>
  <c r="AQ24" i="99"/>
  <c r="AQ24" i="81"/>
  <c r="AQ24" i="72"/>
  <c r="AQ24" i="71"/>
  <c r="AQ24" i="98"/>
  <c r="AQ24" i="80"/>
  <c r="D27" i="83"/>
  <c r="X28" i="69"/>
  <c r="X29" i="3"/>
  <c r="X28" i="75"/>
  <c r="X28" i="72"/>
  <c r="X28" i="81"/>
  <c r="X28" i="99"/>
  <c r="X28" i="71"/>
  <c r="D27" i="96"/>
  <c r="X28" i="98"/>
  <c r="X28" i="80"/>
  <c r="AQ28" i="69"/>
  <c r="AQ28" i="75"/>
  <c r="AQ29" i="3"/>
  <c r="AQ28" i="99"/>
  <c r="AQ28" i="81"/>
  <c r="AQ28" i="72"/>
  <c r="AQ28" i="71"/>
  <c r="AQ28" i="98"/>
  <c r="AQ28" i="80"/>
  <c r="N29" i="69"/>
  <c r="N29" i="75"/>
  <c r="N29" i="72"/>
  <c r="N29" i="81"/>
  <c r="N29" i="99"/>
  <c r="N29" i="71"/>
  <c r="N29" i="98"/>
  <c r="N29" i="80"/>
  <c r="AM24" i="69"/>
  <c r="AM24" i="75"/>
  <c r="AM24" i="99"/>
  <c r="AM24" i="81"/>
  <c r="AM24" i="72"/>
  <c r="AM24" i="71"/>
  <c r="AM24" i="98"/>
  <c r="AM24" i="80"/>
  <c r="AT23" i="69"/>
  <c r="AT24" i="3"/>
  <c r="AT23" i="75"/>
  <c r="AT23" i="99"/>
  <c r="AT23" i="81"/>
  <c r="AT23" i="72"/>
  <c r="AT23" i="71"/>
  <c r="AT23" i="98"/>
  <c r="AT23" i="80"/>
  <c r="N23" i="69"/>
  <c r="N24" i="3"/>
  <c r="N23" i="75"/>
  <c r="N23" i="99"/>
  <c r="N23" i="81"/>
  <c r="N23" i="72"/>
  <c r="N23" i="98"/>
  <c r="N23" i="80"/>
  <c r="N23" i="71"/>
  <c r="X24" i="69" l="1"/>
  <c r="D23" i="83"/>
  <c r="X24" i="75"/>
  <c r="X24" i="99"/>
  <c r="X24" i="81"/>
  <c r="X24" i="72"/>
  <c r="X24" i="98"/>
  <c r="X24" i="80"/>
  <c r="D23" i="96"/>
  <c r="X24" i="71"/>
  <c r="E24" i="69"/>
  <c r="E24" i="75"/>
  <c r="E24" i="99"/>
  <c r="E24" i="81"/>
  <c r="E24" i="72"/>
  <c r="E24" i="71"/>
  <c r="E24" i="98"/>
  <c r="E24" i="80"/>
  <c r="T24" i="69"/>
  <c r="T24" i="75"/>
  <c r="T24" i="99"/>
  <c r="T24" i="81"/>
  <c r="T24" i="72"/>
  <c r="T24" i="98"/>
  <c r="T24" i="80"/>
  <c r="T24" i="71"/>
  <c r="AF24" i="69"/>
  <c r="AF24" i="75"/>
  <c r="AF24" i="99"/>
  <c r="AF24" i="81"/>
  <c r="AF24" i="72"/>
  <c r="AF24" i="71"/>
  <c r="AF24" i="98"/>
  <c r="AF24" i="80"/>
  <c r="P24" i="69"/>
  <c r="P24" i="75"/>
  <c r="P24" i="99"/>
  <c r="P24" i="81"/>
  <c r="P24" i="72"/>
  <c r="P24" i="98"/>
  <c r="P24" i="80"/>
  <c r="P24" i="71"/>
  <c r="AD24" i="69"/>
  <c r="AD24" i="75"/>
  <c r="AD24" i="99"/>
  <c r="AD24" i="72"/>
  <c r="AD24" i="81"/>
  <c r="AD24" i="71"/>
  <c r="AD24" i="98"/>
  <c r="AD24" i="80"/>
  <c r="AQ29" i="69"/>
  <c r="AQ29" i="75"/>
  <c r="AQ29" i="99"/>
  <c r="AQ29" i="81"/>
  <c r="AQ29" i="72"/>
  <c r="AQ29" i="71"/>
  <c r="AQ29" i="98"/>
  <c r="AQ29" i="80"/>
  <c r="X29" i="69"/>
  <c r="D28" i="83"/>
  <c r="X29" i="75"/>
  <c r="X29" i="99"/>
  <c r="X29" i="81"/>
  <c r="X29" i="72"/>
  <c r="X29" i="98"/>
  <c r="X29" i="80"/>
  <c r="D28" i="96"/>
  <c r="X29" i="71"/>
  <c r="G29" i="69"/>
  <c r="G29" i="99"/>
  <c r="G29" i="81"/>
  <c r="G29" i="72"/>
  <c r="G29" i="75"/>
  <c r="G29" i="71"/>
  <c r="G29" i="80"/>
  <c r="G29" i="98"/>
  <c r="J24" i="69"/>
  <c r="J24" i="75"/>
  <c r="J24" i="99"/>
  <c r="J24" i="72"/>
  <c r="J24" i="81"/>
  <c r="J24" i="71"/>
  <c r="J24" i="98"/>
  <c r="J24" i="80"/>
  <c r="AL24" i="69"/>
  <c r="AL24" i="75"/>
  <c r="AL24" i="72"/>
  <c r="AL24" i="81"/>
  <c r="AL24" i="99"/>
  <c r="AL24" i="71"/>
  <c r="AL24" i="98"/>
  <c r="AL24" i="80"/>
  <c r="AY29" i="69"/>
  <c r="AY29" i="75"/>
  <c r="AY29" i="99"/>
  <c r="AY29" i="81"/>
  <c r="AY29" i="72"/>
  <c r="AY29" i="71"/>
  <c r="AY29" i="80"/>
  <c r="AY29" i="98"/>
  <c r="AS29" i="69"/>
  <c r="AS29" i="75"/>
  <c r="AS29" i="99"/>
  <c r="AS29" i="81"/>
  <c r="AS29" i="72"/>
  <c r="AS29" i="71"/>
  <c r="AS29" i="98"/>
  <c r="AS29" i="80"/>
  <c r="AN24" i="69"/>
  <c r="AN24" i="75"/>
  <c r="AN24" i="99"/>
  <c r="AN24" i="81"/>
  <c r="AN24" i="72"/>
  <c r="AN24" i="71"/>
  <c r="AN24" i="98"/>
  <c r="AN24" i="80"/>
  <c r="Z24" i="69"/>
  <c r="F23" i="83"/>
  <c r="Z24" i="75"/>
  <c r="Z24" i="72"/>
  <c r="Z24" i="81"/>
  <c r="Z24" i="99"/>
  <c r="Z24" i="71"/>
  <c r="Z24" i="98"/>
  <c r="Z24" i="80"/>
  <c r="F23" i="96"/>
  <c r="AO29" i="69"/>
  <c r="AO29" i="75"/>
  <c r="AO29" i="99"/>
  <c r="AO29" i="81"/>
  <c r="AO29" i="72"/>
  <c r="AO29" i="71"/>
  <c r="AO29" i="98"/>
  <c r="AO29" i="80"/>
  <c r="N24" i="69"/>
  <c r="N24" i="75"/>
  <c r="N24" i="81"/>
  <c r="N24" i="99"/>
  <c r="N24" i="72"/>
  <c r="N24" i="71"/>
  <c r="N24" i="98"/>
  <c r="N24" i="80"/>
  <c r="AX24" i="69"/>
  <c r="AX24" i="75"/>
  <c r="AX24" i="81"/>
  <c r="AX24" i="99"/>
  <c r="AX24" i="72"/>
  <c r="AX24" i="71"/>
  <c r="AX24" i="98"/>
  <c r="AX24" i="80"/>
  <c r="C24" i="69"/>
  <c r="C24" i="99"/>
  <c r="C24" i="81"/>
  <c r="C24" i="72"/>
  <c r="C24" i="75"/>
  <c r="C24" i="71"/>
  <c r="C24" i="98"/>
  <c r="C24" i="80"/>
  <c r="AT24" i="69"/>
  <c r="AT24" i="75"/>
  <c r="AT24" i="99"/>
  <c r="AT24" i="72"/>
  <c r="AT24" i="71"/>
  <c r="AT24" i="81"/>
  <c r="AT24" i="98"/>
  <c r="AT24" i="80"/>
  <c r="L24" i="69"/>
  <c r="L24" i="75"/>
  <c r="L24" i="99"/>
  <c r="L24" i="81"/>
  <c r="L24" i="72"/>
  <c r="L24" i="98"/>
  <c r="L24" i="80"/>
  <c r="L24" i="71"/>
  <c r="AB24" i="69"/>
  <c r="AB24" i="75"/>
  <c r="AB24" i="99"/>
  <c r="AB24" i="81"/>
  <c r="AB24" i="72"/>
  <c r="AB24" i="71"/>
  <c r="AB24" i="98"/>
  <c r="AB24" i="80"/>
  <c r="AB29" i="69"/>
  <c r="AB29" i="75"/>
  <c r="AB29" i="99"/>
  <c r="AB29" i="81"/>
  <c r="AB29" i="72"/>
  <c r="AB29" i="71"/>
  <c r="AB29" i="98"/>
  <c r="AB29" i="80"/>
  <c r="AJ24" i="69"/>
  <c r="AJ24" i="75"/>
  <c r="AJ24" i="99"/>
  <c r="AJ24" i="81"/>
  <c r="AJ24" i="72"/>
  <c r="AJ24" i="71"/>
  <c r="AJ24" i="98"/>
  <c r="AJ24" i="80"/>
  <c r="AP24" i="69"/>
  <c r="AP24" i="75"/>
  <c r="AP24" i="72"/>
  <c r="AP24" i="81"/>
  <c r="AP24" i="99"/>
  <c r="AP24" i="98"/>
  <c r="AP24" i="80"/>
  <c r="AP24" i="71"/>
  <c r="V24" i="69"/>
  <c r="V24" i="75"/>
  <c r="V24" i="72"/>
  <c r="V24" i="81"/>
  <c r="V24" i="99"/>
  <c r="V24" i="71"/>
  <c r="V24" i="98"/>
  <c r="V24" i="80"/>
  <c r="B23" i="96"/>
  <c r="B23" i="83"/>
  <c r="AV24" i="69"/>
  <c r="AV24" i="75"/>
  <c r="AV24" i="99"/>
  <c r="AV24" i="81"/>
  <c r="AV24" i="72"/>
  <c r="AV24" i="71"/>
  <c r="AV24" i="98"/>
  <c r="AV24" i="80"/>
  <c r="AR24" i="69"/>
  <c r="AR24" i="75"/>
  <c r="AR24" i="99"/>
  <c r="AR24" i="81"/>
  <c r="AR24" i="72"/>
  <c r="AR24" i="71"/>
  <c r="AR24" i="98"/>
  <c r="AR24" i="80"/>
  <c r="AG29" i="69"/>
  <c r="AG29" i="75"/>
  <c r="AG29" i="99"/>
  <c r="AG29" i="81"/>
  <c r="AG29" i="72"/>
  <c r="AG29" i="71"/>
  <c r="AG29" i="98"/>
  <c r="AG29" i="80"/>
  <c r="F28" i="83"/>
  <c r="Z29" i="69"/>
  <c r="Z29" i="75"/>
  <c r="Z29" i="99"/>
  <c r="Z29" i="72"/>
  <c r="Z29" i="71"/>
  <c r="Z29" i="98"/>
  <c r="Z29" i="80"/>
  <c r="Z29" i="81"/>
  <c r="F28" i="96"/>
  <c r="R24" i="69"/>
  <c r="R24" i="75"/>
  <c r="R24" i="72"/>
  <c r="R24" i="81"/>
  <c r="R24" i="99"/>
  <c r="R24" i="71"/>
  <c r="R24" i="98"/>
  <c r="R24" i="80"/>
  <c r="AI29" i="69"/>
  <c r="AI29" i="75"/>
  <c r="AI29" i="99"/>
  <c r="AI29" i="81"/>
  <c r="AI29" i="72"/>
  <c r="AI29" i="71"/>
  <c r="AI29" i="80"/>
  <c r="AI29" i="98"/>
  <c r="AU29" i="69"/>
  <c r="AU29" i="75"/>
  <c r="AU29" i="99"/>
  <c r="AU29" i="81"/>
  <c r="AU29" i="72"/>
  <c r="AU29" i="71"/>
  <c r="AU29" i="98"/>
  <c r="AU29" i="80"/>
  <c r="AH24" i="69"/>
  <c r="AH24" i="75"/>
  <c r="AH24" i="81"/>
  <c r="AH24" i="99"/>
  <c r="AH24" i="72"/>
  <c r="AH24" i="71"/>
  <c r="AH24" i="98"/>
  <c r="AH24" i="80"/>
  <c r="H24" i="69"/>
  <c r="H24" i="75"/>
  <c r="H24" i="99"/>
  <c r="H24" i="81"/>
  <c r="H24" i="72"/>
  <c r="H24" i="98"/>
  <c r="H24" i="80"/>
  <c r="H24" i="71"/>
  <c r="AW29" i="69"/>
  <c r="AW29" i="75"/>
  <c r="AW29" i="99"/>
  <c r="AW29" i="81"/>
  <c r="AW29" i="72"/>
  <c r="AW29" i="71"/>
  <c r="AW29" i="98"/>
  <c r="AW29" i="80"/>
</calcChain>
</file>

<file path=xl/sharedStrings.xml><?xml version="1.0" encoding="utf-8"?>
<sst xmlns="http://schemas.openxmlformats.org/spreadsheetml/2006/main" count="1953" uniqueCount="307">
  <si>
    <t>BB</t>
  </si>
  <si>
    <t>Делюкс</t>
  </si>
  <si>
    <t>Люкс Гранд</t>
  </si>
  <si>
    <t>Люкс Джуниор</t>
  </si>
  <si>
    <t>Представительский люкс</t>
  </si>
  <si>
    <t>OPEN RATES</t>
  </si>
  <si>
    <t>Кортъярд</t>
  </si>
  <si>
    <t>Стандарт</t>
  </si>
  <si>
    <t>от 1 до 4</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</si>
  <si>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</si>
  <si>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</si>
  <si>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</si>
  <si>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</si>
  <si>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</si>
  <si>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</si>
  <si>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</si>
  <si>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</si>
  <si>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</si>
  <si>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</si>
  <si>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</si>
  <si>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</si>
  <si>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</si>
  <si>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</si>
  <si>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</si>
  <si>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</si>
  <si>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</si>
  <si>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</si>
  <si>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</si>
  <si>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Период бронирования: с 05.08.2020 по 13.12.2020​</t>
  </si>
  <si>
    <t>Минимальный период проживания: 2 ночи</t>
  </si>
  <si>
    <r>
      <rPr>
        <b/>
        <sz val="10"/>
        <color indexed="8"/>
        <rFont val="Calibri"/>
        <family val="2"/>
        <charset val="204"/>
      </rPr>
      <t>Тариф включает:</t>
    </r>
    <r>
      <rPr>
        <sz val="10"/>
        <rFont val="Arial Cyr"/>
        <charset val="204"/>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0"/>
        <color indexed="8"/>
        <rFont val="Calibri"/>
        <family val="2"/>
        <charset val="204"/>
      </rPr>
      <t>Минимальный период проживания:</t>
    </r>
    <r>
      <rPr>
        <sz val="10"/>
        <color indexed="8"/>
        <rFont val="Calibri"/>
        <family val="2"/>
        <charset val="204"/>
      </rPr>
      <t xml:space="preserve"> 2 ночи</t>
    </r>
    <r>
      <rPr>
        <sz val="10"/>
        <rFont val="Arial Cyr"/>
        <charset val="204"/>
      </rPr>
      <t xml:space="preserve">
</t>
    </r>
    <r>
      <rPr>
        <b/>
        <sz val="10"/>
        <color indexed="8"/>
        <rFont val="Calibri"/>
        <family val="2"/>
        <charset val="204"/>
      </rPr>
      <t>Политика отмены:</t>
    </r>
    <r>
      <rPr>
        <sz val="10"/>
        <rFont val="Arial Cyr"/>
        <charset val="204"/>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</si>
  <si>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r>
      <t xml:space="preserve">NETTO RATES </t>
    </r>
    <r>
      <rPr>
        <b/>
        <sz val="14"/>
        <rFont val="Times New Roman"/>
        <family val="1"/>
        <charset val="204"/>
      </rPr>
      <t/>
    </r>
  </si>
  <si>
    <t>Период проживания: с 02.10.2020 по 08.11.2020​​</t>
  </si>
  <si>
    <t>Период бронирования: с 21.08.2020 по 07.11.2020​</t>
  </si>
  <si>
    <r>
      <rPr>
        <b/>
        <sz val="9"/>
        <color indexed="8"/>
        <rFont val="Calibri"/>
        <family val="2"/>
        <charset val="204"/>
      </rPr>
      <t>Тариф включает:</t>
    </r>
    <r>
      <rPr>
        <sz val="9"/>
        <color indexed="8"/>
        <rFont val="Calibri"/>
        <family val="2"/>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indexed="8"/>
        <rFont val="Calibri"/>
        <family val="2"/>
        <charset val="204"/>
      </rPr>
      <t>Политика отмены:</t>
    </r>
    <r>
      <rPr>
        <sz val="9"/>
        <color indexed="8"/>
        <rFont val="Calibri"/>
        <family val="2"/>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</si>
  <si>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NETTO RATES</t>
  </si>
  <si>
    <t>Желтым карандашом выделены изменения периодов / стоимости номеров в данных периодах, прошу проверить.</t>
  </si>
  <si>
    <t>Категория номера</t>
  </si>
  <si>
    <t>Стандарт кинг</t>
  </si>
  <si>
    <t>Стандарт твин</t>
  </si>
  <si>
    <t xml:space="preserve">Номер стандарт для людей с ограниченными физическими возможностями </t>
  </si>
  <si>
    <t>high</t>
  </si>
  <si>
    <r>
      <rPr>
        <b/>
        <sz val="7.5"/>
        <color indexed="8"/>
        <rFont val="Calibri"/>
        <family val="2"/>
        <charset val="204"/>
      </rPr>
      <t>Люкс Гранд</t>
    </r>
    <r>
      <rPr>
        <sz val="7.5"/>
        <rFont val="Arial Cyr"/>
        <charset val="204"/>
      </rPr>
      <t xml:space="preserve"> (апартамент с 1 спальней и кухней)</t>
    </r>
  </si>
  <si>
    <r>
      <rPr>
        <b/>
        <sz val="7.5"/>
        <color indexed="8"/>
        <rFont val="Calibri"/>
        <family val="2"/>
        <charset val="204"/>
      </rPr>
      <t>Люкс Джуниор</t>
    </r>
    <r>
      <rPr>
        <sz val="7.5"/>
        <rFont val="Arial Cyr"/>
        <charset val="204"/>
      </rPr>
      <t xml:space="preserve"> (апартамент с 2 спальнями и кухней)</t>
    </r>
  </si>
  <si>
    <r>
      <rPr>
        <b/>
        <sz val="7.5"/>
        <color indexed="8"/>
        <rFont val="Calibri"/>
        <family val="2"/>
        <charset val="204"/>
      </rPr>
      <t>Люкс Представительский</t>
    </r>
    <r>
      <rPr>
        <sz val="7.5"/>
        <rFont val="Arial Cyr"/>
        <charset val="204"/>
      </rPr>
      <t xml:space="preserve"> (апартамент с 2 спальнями и кухней)</t>
    </r>
  </si>
  <si>
    <r>
      <t xml:space="preserve">Дополнительно единоразово оплачивается купонная книга по тарифу </t>
    </r>
    <r>
      <rPr>
        <b/>
        <sz val="9"/>
        <color indexed="10"/>
        <rFont val="Calibri"/>
        <family val="2"/>
        <charset val="204"/>
      </rPr>
      <t>850 руб. за взрослого гостя, 500 руб за ребенка от 7 до 12 лет (начиная со 2/10/2020 для гостей доступен билет на все КД по этой стоимости)</t>
    </r>
    <r>
      <rPr>
        <b/>
        <sz val="9"/>
        <color indexed="8"/>
        <rFont val="Calibri"/>
        <family val="2"/>
        <charset val="204"/>
      </rPr>
      <t>. Ранее был предоставлен только проход на водопад Поликаря по стоимости 500 руб. за взрослого гостя, 400 руб за ребенка от 7 до 12 лет.</t>
    </r>
  </si>
  <si>
    <t>акция закрыта 01/10/20</t>
  </si>
  <si>
    <t>Netto RATES на сайтах</t>
  </si>
  <si>
    <t>Netto RATES</t>
  </si>
  <si>
    <t>11.01.2021-16.01.2021</t>
  </si>
  <si>
    <t>Кортъярд Марриотт Сочи Красная Поляна 4*/ Courtyard Marriott Sochi Krasnaya Polyana 4*</t>
  </si>
  <si>
    <t xml:space="preserve">Открытые тарифы/ Open rates				</t>
  </si>
  <si>
    <t>C завтраками/ Bed and breakfast</t>
  </si>
  <si>
    <t>Стандарт/ Standart</t>
  </si>
  <si>
    <t>Делюкс/ Deluxe</t>
  </si>
  <si>
    <t>Люкс Гранд/ Grand Suite</t>
  </si>
  <si>
    <t>Люкс Джуниор/ Junior Suite</t>
  </si>
  <si>
    <t>Представительский люкс/ Executive Suite</t>
  </si>
  <si>
    <t>В стоимость включено/ Rates include:</t>
  </si>
  <si>
    <t>Завтрак/ Breakfast;</t>
  </si>
  <si>
    <t>Бесплатный беспроводной интернет на всей территории отеля/ Wi-Fi;</t>
  </si>
  <si>
    <t>Пользование Сауной и тренажерным залом/ free Sauna and GYM;</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</si>
  <si>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</si>
  <si>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</si>
  <si>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</si>
  <si>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</si>
  <si>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На период 01.01.2020 - 29.12.2020; и с 10.01.2021 по 30.04.2021 –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30.12.2020-09.01.2021 -  бесплатная отмена бронирования за 60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01.01.2020 - 29.12.2020; and 10.01.2021 - 30.04.2021 - the reservation can be canceled without penalty up to 24 hours before arrival. Cancellation after the specified time - a penalty - the cost of the first night of stay.
For the period 30.12.2020-09.01.2021 - free cancellation 60 days before arrival. Reservation must be 100% prepaid by the Customer. Cancellation after the specified time - a penalty - 100% of the cost of the reservation.</t>
  </si>
  <si>
    <t>Дополнительные платные опции питания/ Additional paid meals:</t>
  </si>
  <si>
    <t>Ужин по типу «сет-меню»/ Dinner "set menu":</t>
  </si>
  <si>
    <t xml:space="preserve">Для детей до 6 (вкл.) – бесплатно по детскому меню/ For children from 0 to 6 y. o. – free of charge (menu for children). </t>
  </si>
  <si>
    <t>Для детей от 7 до 12 (вкл.) – 400 руб. на человека/ For children from 7 to 12 y. o. – 400 rubles for a child (per night, including VAT);</t>
  </si>
  <si>
    <t>Взрослый ужин (от 13 лет) – 800 руб. на человека/ For an adult (from 13 y. o.)  – 800 rubles for an adult (per night, including VAT);</t>
  </si>
  <si>
    <t>Срок действия предложения: 10.07.20 -  30.11.2020/ This offer is available from 10.07.20 till 30.11.2020</t>
  </si>
  <si>
    <t>29.11.2020-30.11.2020</t>
  </si>
  <si>
    <t>17.01.2021-21.01.2021</t>
  </si>
  <si>
    <t>01.10.2020-10.10.2025</t>
  </si>
  <si>
    <t>01.10.2020-10.10.2026</t>
  </si>
  <si>
    <t>01.10.2020-10.10.2027</t>
  </si>
  <si>
    <t>01.10.2020-10.10.2028</t>
  </si>
  <si>
    <t>01.10.2020-10.10.2029</t>
  </si>
  <si>
    <t>Условия/ Conditions:</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</si>
  <si>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</si>
  <si>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Специальный тариф "Горный детокс"/ "Mountain detox" special rates</t>
  </si>
  <si>
    <t>Полный пансион (Детокс меню)/ Full board (Detox menu)</t>
  </si>
  <si>
    <r>
      <t xml:space="preserve">Дополнительно единоразово оплачивается купонная книга по тарифу </t>
    </r>
    <r>
      <rPr>
        <b/>
        <sz val="9"/>
        <rFont val="Times New Roman"/>
        <family val="1"/>
        <charset val="204"/>
      </rPr>
      <t xml:space="preserve">850 </t>
    </r>
    <r>
      <rPr>
        <sz val="9"/>
        <rFont val="Times New Roman"/>
        <family val="1"/>
        <charset val="204"/>
      </rPr>
      <t xml:space="preserve">руб. за взрослого гостя, </t>
    </r>
    <r>
      <rPr>
        <b/>
        <sz val="9"/>
        <rFont val="Times New Roman"/>
        <family val="1"/>
        <charset val="204"/>
      </rPr>
      <t>500</t>
    </r>
    <r>
      <rPr>
        <sz val="9"/>
        <rFont val="Times New Roman"/>
        <family val="1"/>
        <charset val="204"/>
      </rPr>
      <t xml:space="preserve"> руб за ребенка от</t>
    </r>
    <r>
      <rPr>
        <b/>
        <sz val="9"/>
        <rFont val="Times New Roman"/>
        <family val="1"/>
        <charset val="204"/>
      </rPr>
      <t xml:space="preserve"> 7</t>
    </r>
    <r>
      <rPr>
        <sz val="9"/>
        <rFont val="Times New Roman"/>
        <family val="1"/>
        <charset val="204"/>
      </rPr>
      <t xml:space="preserve"> до </t>
    </r>
    <r>
      <rPr>
        <b/>
        <sz val="9"/>
        <rFont val="Times New Roman"/>
        <family val="1"/>
        <charset val="204"/>
      </rPr>
      <t>12</t>
    </r>
    <r>
      <rPr>
        <sz val="9"/>
        <rFont val="Times New Roman"/>
        <family val="1"/>
        <charset val="204"/>
      </rPr>
      <t xml:space="preserve"> лет/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7 -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</si>
  <si>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</si>
  <si>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</si>
  <si>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</si>
  <si>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</si>
  <si>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</si>
  <si>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</si>
  <si>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</si>
  <si>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</si>
  <si>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rPr>
        <b/>
        <sz val="9"/>
        <color indexed="8"/>
        <rFont val="Times New Roman"/>
        <family val="1"/>
        <charset val="204"/>
      </rPr>
      <t>11.01.2021-11.04.2021</t>
    </r>
    <r>
      <rPr>
        <sz val="9"/>
        <color indexed="8"/>
        <rFont val="Times New Roman"/>
        <family val="1"/>
        <charset val="204"/>
      </rPr>
      <t xml:space="preserve"> - </t>
    </r>
    <r>
      <rPr>
        <b/>
        <sz val="9"/>
        <color indexed="8"/>
        <rFont val="Times New Roman"/>
        <family val="1"/>
        <charset val="204"/>
      </rPr>
      <t>1700</t>
    </r>
    <r>
      <rPr>
        <sz val="9"/>
        <color indexed="8"/>
        <rFont val="Times New Roman"/>
        <family val="1"/>
        <charset val="204"/>
      </rPr>
      <t xml:space="preserve"> рублей - взрослый </t>
    </r>
    <r>
      <rPr>
        <b/>
        <sz val="9"/>
        <color indexed="8"/>
        <rFont val="Times New Roman"/>
        <family val="1"/>
        <charset val="204"/>
      </rPr>
      <t>950</t>
    </r>
    <r>
      <rPr>
        <sz val="9"/>
        <color indexed="8"/>
        <rFont val="Times New Roman"/>
        <family val="1"/>
        <charset val="204"/>
      </rPr>
      <t xml:space="preserve"> рублей - детский/ </t>
    </r>
    <r>
      <rPr>
        <b/>
        <sz val="9"/>
        <color indexed="8"/>
        <rFont val="Times New Roman"/>
        <family val="1"/>
        <charset val="204"/>
      </rPr>
      <t>11.01.2021-11.04.2021 - 1700</t>
    </r>
    <r>
      <rPr>
        <sz val="9"/>
        <color indexed="8"/>
        <rFont val="Times New Roman"/>
        <family val="1"/>
        <charset val="204"/>
      </rPr>
      <t xml:space="preserve">  rubles - adult, </t>
    </r>
    <r>
      <rPr>
        <b/>
        <sz val="9"/>
        <color indexed="8"/>
        <rFont val="Times New Roman"/>
        <family val="1"/>
        <charset val="204"/>
      </rPr>
      <t>950</t>
    </r>
    <r>
      <rPr>
        <sz val="9"/>
        <color indexed="8"/>
        <rFont val="Times New Roman"/>
        <family val="1"/>
        <charset val="204"/>
      </rPr>
      <t xml:space="preserve"> - child.</t>
    </r>
  </si>
  <si>
    <t>22.01.2021-31.01.2021</t>
  </si>
  <si>
    <t>20.12.2020-24.12.2020</t>
  </si>
  <si>
    <t>Без завтрака/ Room only</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</si>
  <si>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</si>
  <si>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</si>
  <si>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</si>
  <si>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t>Пользование термальной зоной СПА и тренажерным залом/ free GYM and SPA;</t>
  </si>
  <si>
    <t>НДС 20% (в рублях) за номер в сутки/ VAT 20%;</t>
  </si>
  <si>
    <t xml:space="preserve">Купонная книга / Coupon book </t>
  </si>
  <si>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</si>
  <si>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</si>
  <si>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</si>
  <si>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</si>
  <si>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</si>
  <si>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</si>
  <si>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</si>
  <si>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</si>
  <si>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</si>
  <si>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</si>
  <si>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</si>
  <si>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</si>
  <si>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</si>
  <si>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t>10.  Заточка канта или горячее нанесение парафина (на выбор) в ски-сервисе</t>
  </si>
  <si>
    <t>Специальный тариф "Яркие весенние каникулы"</t>
  </si>
  <si>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</si>
  <si>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</si>
  <si>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</si>
  <si>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t>1 дневной спортивный ски-пасс в любой день размещения*/ 1 Ski-pass (sporty) per person per stay*</t>
  </si>
  <si>
    <r>
      <rPr>
        <b/>
        <sz val="9"/>
        <color theme="1"/>
        <rFont val="Times New Roman"/>
        <family val="1"/>
        <charset val="204"/>
      </rPr>
      <t>11.01.2021-11.04.2021</t>
    </r>
    <r>
      <rPr>
        <sz val="9"/>
        <color theme="1"/>
        <rFont val="Times New Roman"/>
        <family val="1"/>
        <charset val="204"/>
      </rPr>
      <t xml:space="preserve"> - </t>
    </r>
    <r>
      <rPr>
        <b/>
        <sz val="9"/>
        <color theme="1"/>
        <rFont val="Times New Roman"/>
        <family val="1"/>
        <charset val="204"/>
      </rPr>
      <t>1700</t>
    </r>
    <r>
      <rPr>
        <sz val="9"/>
        <color theme="1"/>
        <rFont val="Times New Roman"/>
        <family val="1"/>
        <charset val="204"/>
      </rPr>
      <t xml:space="preserve"> рублей - взрослый </t>
    </r>
    <r>
      <rPr>
        <b/>
        <sz val="9"/>
        <color theme="1"/>
        <rFont val="Times New Roman"/>
        <family val="1"/>
        <charset val="204"/>
      </rPr>
      <t>950</t>
    </r>
    <r>
      <rPr>
        <sz val="9"/>
        <color theme="1"/>
        <rFont val="Times New Roman"/>
        <family val="1"/>
        <charset val="204"/>
      </rPr>
      <t xml:space="preserve"> рублей - детский/ </t>
    </r>
    <r>
      <rPr>
        <b/>
        <sz val="9"/>
        <color theme="1"/>
        <rFont val="Times New Roman"/>
        <family val="1"/>
        <charset val="204"/>
      </rPr>
      <t>11.01.2021-11.04.2021 - 1700</t>
    </r>
    <r>
      <rPr>
        <sz val="9"/>
        <color theme="1"/>
        <rFont val="Times New Roman"/>
        <family val="1"/>
        <charset val="204"/>
      </rPr>
      <t xml:space="preserve">  rubles - adult, </t>
    </r>
    <r>
      <rPr>
        <b/>
        <sz val="9"/>
        <color theme="1"/>
        <rFont val="Times New Roman"/>
        <family val="1"/>
        <charset val="204"/>
      </rPr>
      <t>950</t>
    </r>
    <r>
      <rPr>
        <sz val="9"/>
        <color theme="1"/>
        <rFont val="Times New Roman"/>
        <family val="1"/>
        <charset val="204"/>
      </rPr>
      <t xml:space="preserve"> - child.</t>
    </r>
  </si>
  <si>
    <r>
      <rPr>
        <b/>
        <sz val="9"/>
        <color theme="1"/>
        <rFont val="Times New Roman"/>
        <family val="1"/>
        <charset val="204"/>
      </rPr>
      <t>12.04.2021-30.04.2021</t>
    </r>
    <r>
      <rPr>
        <sz val="9"/>
        <color theme="1"/>
        <rFont val="Times New Roman"/>
        <family val="1"/>
        <charset val="204"/>
      </rPr>
      <t xml:space="preserve"> - </t>
    </r>
    <r>
      <rPr>
        <b/>
        <sz val="9"/>
        <color theme="1"/>
        <rFont val="Times New Roman"/>
        <family val="1"/>
        <charset val="204"/>
      </rPr>
      <t>1100</t>
    </r>
    <r>
      <rPr>
        <sz val="9"/>
        <color theme="1"/>
        <rFont val="Times New Roman"/>
        <family val="1"/>
        <charset val="204"/>
      </rPr>
      <t xml:space="preserve"> рублей - взрослый </t>
    </r>
    <r>
      <rPr>
        <b/>
        <sz val="9"/>
        <color theme="1"/>
        <rFont val="Times New Roman"/>
        <family val="1"/>
        <charset val="204"/>
      </rPr>
      <t>600</t>
    </r>
    <r>
      <rPr>
        <sz val="9"/>
        <color theme="1"/>
        <rFont val="Times New Roman"/>
        <family val="1"/>
        <charset val="204"/>
      </rPr>
      <t xml:space="preserve"> рублей - детский/ </t>
    </r>
    <r>
      <rPr>
        <b/>
        <sz val="9"/>
        <color theme="1"/>
        <rFont val="Times New Roman"/>
        <family val="1"/>
        <charset val="204"/>
      </rPr>
      <t>12.04.2021-30.04.2021 - 1100</t>
    </r>
    <r>
      <rPr>
        <sz val="9"/>
        <color theme="1"/>
        <rFont val="Times New Roman"/>
        <family val="1"/>
        <charset val="204"/>
      </rPr>
      <t xml:space="preserve">  rubles - adult, </t>
    </r>
    <r>
      <rPr>
        <b/>
        <sz val="9"/>
        <color theme="1"/>
        <rFont val="Times New Roman"/>
        <family val="1"/>
        <charset val="204"/>
      </rPr>
      <t>600</t>
    </r>
    <r>
      <rPr>
        <sz val="9"/>
        <color theme="1"/>
        <rFont val="Times New Roman"/>
        <family val="1"/>
        <charset val="204"/>
      </rPr>
      <t xml:space="preserve"> - child.</t>
    </r>
  </si>
  <si>
    <r>
      <t xml:space="preserve">Период продажи: </t>
    </r>
    <r>
      <rPr>
        <b/>
        <sz val="9"/>
        <rFont val="Times New Roman"/>
        <family val="1"/>
        <charset val="204"/>
      </rPr>
      <t>01.04.2021 - 29.09.2021</t>
    </r>
    <r>
      <rPr>
        <sz val="9"/>
        <rFont val="Times New Roman"/>
        <family val="1"/>
        <charset val="204"/>
      </rPr>
      <t xml:space="preserve">/ Period of sales: </t>
    </r>
    <r>
      <rPr>
        <b/>
        <sz val="9"/>
        <rFont val="Times New Roman"/>
        <family val="1"/>
        <charset val="204"/>
      </rPr>
      <t>01.04.2021 - 29.09.2021</t>
    </r>
  </si>
  <si>
    <r>
      <t>В предложение «Зарядись энергией гор» входят </t>
    </r>
    <r>
      <rPr>
        <b/>
        <i/>
        <sz val="8"/>
        <color rgb="FF000000"/>
        <rFont val="Verdana"/>
        <family val="2"/>
        <charset val="204"/>
      </rPr>
      <t>бесплатно</t>
    </r>
    <r>
      <rPr>
        <b/>
        <sz val="8"/>
        <color rgb="FF000000"/>
        <rFont val="Verdana"/>
        <family val="2"/>
        <charset val="204"/>
      </rPr>
      <t> </t>
    </r>
    <r>
      <rPr>
        <sz val="8"/>
        <color rgb="FF000000"/>
        <rFont val="Verdana"/>
        <family val="2"/>
        <charset val="204"/>
      </rPr>
      <t>хиты летнего сезона (для проживающих гостей в отеле):</t>
    </r>
  </si>
  <si>
    <t>А также купонная книга предоставляет дополнительные скидки на многочисленные платные активности Курорта.</t>
  </si>
  <si>
    <t>* Услуги и бонусы предложения действуют только в период проживания и предоставляются однократно, согласно условиям в купонной книге.</t>
  </si>
  <si>
    <t>Купонная книга выдается при заселении из расчета: 1 номер = 1 книга.</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</si>
  <si>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</si>
  <si>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rPr>
        <b/>
        <sz val="9"/>
        <color indexed="8"/>
        <rFont val="Times New Roman"/>
        <family val="1"/>
        <charset val="204"/>
      </rPr>
      <t>1700</t>
    </r>
    <r>
      <rPr>
        <sz val="9"/>
        <color indexed="8"/>
        <rFont val="Times New Roman"/>
        <family val="1"/>
        <charset val="204"/>
      </rPr>
      <t xml:space="preserve"> рублей - взрослый, </t>
    </r>
    <r>
      <rPr>
        <b/>
        <sz val="9"/>
        <color indexed="8"/>
        <rFont val="Times New Roman"/>
        <family val="1"/>
        <charset val="204"/>
      </rPr>
      <t>950</t>
    </r>
    <r>
      <rPr>
        <sz val="9"/>
        <color indexed="8"/>
        <rFont val="Times New Roman"/>
        <family val="1"/>
        <charset val="204"/>
      </rPr>
      <t xml:space="preserve"> рублей - детский/ </t>
    </r>
    <r>
      <rPr>
        <b/>
        <sz val="9"/>
        <color indexed="8"/>
        <rFont val="Times New Roman"/>
        <family val="1"/>
        <charset val="204"/>
      </rPr>
      <t>1700</t>
    </r>
    <r>
      <rPr>
        <sz val="9"/>
        <color indexed="8"/>
        <rFont val="Times New Roman"/>
        <family val="1"/>
        <charset val="204"/>
      </rPr>
      <t xml:space="preserve"> adult, </t>
    </r>
    <r>
      <rPr>
        <b/>
        <sz val="9"/>
        <color indexed="8"/>
        <rFont val="Times New Roman"/>
        <family val="1"/>
        <charset val="204"/>
      </rPr>
      <t>950</t>
    </r>
    <r>
      <rPr>
        <sz val="9"/>
        <color indexed="8"/>
        <rFont val="Times New Roman"/>
        <family val="1"/>
        <charset val="204"/>
      </rPr>
      <t xml:space="preserve"> rubles - child;</t>
    </r>
  </si>
  <si>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</si>
  <si>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01.06.2021 - 30.09.2021​</t>
    </r>
    <r>
      <rPr>
        <sz val="9"/>
        <rFont val="Times New Roman"/>
        <family val="1"/>
        <charset val="204"/>
      </rPr>
      <t xml:space="preserve">/ Period of stay: </t>
    </r>
    <r>
      <rPr>
        <b/>
        <sz val="9"/>
        <rFont val="Times New Roman"/>
        <family val="1"/>
        <charset val="204"/>
      </rPr>
      <t>01.06.2021 - 30.09.2021​</t>
    </r>
  </si>
  <si>
    <t xml:space="preserve">*Пляж функционирует с 01.06.2021-30.09.2021,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</si>
  <si>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BAR -10%</t>
  </si>
  <si>
    <t>OPEN RATES/ Специальный тариф "Зарядись энергией гор"</t>
  </si>
  <si>
    <t>Купонная книга с 13 бесплатными активностями курорта и скидками на другие акции</t>
  </si>
  <si>
    <t>8.  Билеты на посещение аттракциона «КОЛЕСО ВРЕМЕНИ» (за 1 руб) (Сочи Парк) / Tickets for visiting the attraction "WHEEL OF TIME" (for 1 rub) (Sochi Park)</t>
  </si>
  <si>
    <t xml:space="preserve">9.  Тестовый спуск по трассам байк-парка / Bike park test downhill   </t>
  </si>
  <si>
    <t>10.  Прокат городского велосипеда на 1 час / City bike rental for 1 hour</t>
  </si>
  <si>
    <t>11.  Кормление оленя ягелем на Ферме северных оленей / Reindeer feeding with a moss at the Reindeer Farm</t>
  </si>
  <si>
    <t>12.  1 час проката роликов, скейта или беговела в Tirol Club / Roller, skate or balance bike rental at Tirol Club for 1 hour</t>
  </si>
  <si>
    <t>13. 1 круг катания на аттракционе «Богатырские гонки» (Сочи Парк) / Ticket for the attraction "Bogatyr Races" (Sochi Park)</t>
  </si>
  <si>
    <t>1.  Посещение обзорной экскурсии по курорту в группе, по предварительной записи / Resort sightseeing tour in a group, by appointment</t>
  </si>
  <si>
    <t>2. ПРОГУЛОЧНЫЙ БИЛЕТ до водопада Поликаря / Walking ticket to the Polikarya waterfall</t>
  </si>
  <si>
    <t xml:space="preserve">3.  Групповая ФИТНЕС-ТРЕНИРОВКА / Group FITNESS TRAINING </t>
  </si>
  <si>
    <t>4.  Мастер-класс Академии райдеров по катанию на скейтбордах и роликах / Master class of the Academy of Riders in skateboarding and rollerblading</t>
  </si>
  <si>
    <t>5.  ЭКСКУРСИЯ В ЛАБОРАТОРИЮ натуральной косметики LíA craft cosmetics / EXCURSION TO THE LABORATORY of natural cosmetics LíA craft cosmetics</t>
  </si>
  <si>
    <r>
      <t>6. ПРОКАТ САМОКАТА</t>
    </r>
    <r>
      <rPr>
        <sz val="11"/>
        <color theme="1"/>
        <rFont val="Calibri"/>
        <family val="2"/>
        <charset val="204"/>
        <scheme val="minor"/>
      </rPr>
      <t xml:space="preserve"> на </t>
    </r>
    <r>
      <rPr>
        <sz val="9"/>
        <color theme="1"/>
        <rFont val="Verdana"/>
        <family val="2"/>
        <charset val="204"/>
      </rPr>
      <t>1</t>
    </r>
    <r>
      <rPr>
        <sz val="9"/>
        <color theme="1"/>
        <rFont val="Calibri"/>
        <family val="2"/>
        <charset val="204"/>
        <scheme val="minor"/>
      </rPr>
      <t xml:space="preserve"> </t>
    </r>
    <r>
      <rPr>
        <sz val="9"/>
        <color theme="1"/>
        <rFont val="Verdana"/>
        <family val="2"/>
        <charset val="204"/>
      </rPr>
      <t>час</t>
    </r>
    <r>
      <rPr>
        <sz val="11"/>
        <color theme="1"/>
        <rFont val="Calibri"/>
        <family val="2"/>
        <charset val="204"/>
        <scheme val="minor"/>
      </rPr>
      <t xml:space="preserve"> /</t>
    </r>
    <r>
      <rPr>
        <sz val="8"/>
        <color theme="1"/>
        <rFont val="Verdana"/>
        <family val="2"/>
        <charset val="204"/>
      </rPr>
      <t xml:space="preserve"> </t>
    </r>
    <r>
      <rPr>
        <sz val="9"/>
        <color theme="1"/>
        <rFont val="Verdana"/>
        <family val="2"/>
        <charset val="204"/>
      </rPr>
      <t>Scooter rental for 1 hour</t>
    </r>
  </si>
  <si>
    <r>
      <t>7. Прокат беговелов на 1 час</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t>
    </r>
  </si>
  <si>
    <t>Трансфер на пляж Имеретинский</t>
  </si>
  <si>
    <t>Премиум Делюкс/ Deluxe Premium</t>
  </si>
  <si>
    <r>
      <t xml:space="preserve">Мин срок бронирования до заезда: </t>
    </r>
    <r>
      <rPr>
        <b/>
        <sz val="9"/>
        <color theme="1"/>
        <rFont val="Times New Roman"/>
        <family val="1"/>
        <charset val="204"/>
      </rPr>
      <t>7</t>
    </r>
    <r>
      <rPr>
        <sz val="9"/>
        <color theme="1"/>
        <rFont val="Times New Roman"/>
        <family val="1"/>
        <charset val="204"/>
      </rPr>
      <t xml:space="preserve"> </t>
    </r>
    <r>
      <rPr>
        <sz val="9"/>
        <color indexed="8"/>
        <rFont val="Times New Roman"/>
        <family val="1"/>
        <charset val="204"/>
      </rPr>
      <t xml:space="preserve">дней/ Min. Booking period before arrival: </t>
    </r>
    <r>
      <rPr>
        <b/>
        <sz val="9"/>
        <color indexed="8"/>
        <rFont val="Times New Roman"/>
        <family val="1"/>
        <charset val="204"/>
      </rPr>
      <t>7</t>
    </r>
    <r>
      <rPr>
        <sz val="9"/>
        <color indexed="8"/>
        <rFont val="Times New Roman"/>
        <family val="1"/>
        <charset val="204"/>
      </rPr>
      <t xml:space="preserve"> days.</t>
    </r>
  </si>
  <si>
    <t>NETTO   Специальный тариф "Зарядись энергией гор"</t>
  </si>
  <si>
    <t>NETTO     Специальный тариф "Зарядись энергией гор"</t>
  </si>
  <si>
    <t xml:space="preserve">  Специальный тариф "Зарядись энергией гор"</t>
  </si>
  <si>
    <r>
      <t xml:space="preserve">Дополнительно ЕДИНОРАЗОВО добавляется стоимость купонной книги для каждого взрослого и ребенка, стоимость - 800 взрослый / 600 детский. При размещении дополнительных гостей, также ЕДИНОРАЗОВО добавляется стоимость купонной книжки на каждого гостя - 800 взрослый/600 детский. </t>
    </r>
    <r>
      <rPr>
        <b/>
        <sz val="11"/>
        <color rgb="FFFF0000"/>
        <rFont val="Calibri"/>
        <family val="2"/>
        <charset val="204"/>
      </rPr>
      <t>Стоимость купонных книг на всех взрослых и детей просим сразу добавлять в заявку</t>
    </r>
  </si>
  <si>
    <t>Желтым цветом выделены изменения периодов / стоимости / информации номеров, прошу проверить.</t>
  </si>
  <si>
    <t>Представительский люкс с джакузи и террасой/ Executive Suite with jacuzzi and terrace</t>
  </si>
  <si>
    <t xml:space="preserve">от 1 до 2 </t>
  </si>
  <si>
    <t>Люкс Гранд с рабочим кабинетом/ Grand Suite with office</t>
  </si>
  <si>
    <t>comission rate</t>
  </si>
  <si>
    <t>Подъем на канатной дороге до уровня 960м. / Free of charge access to a cable car "Krasnaya Polyana" К-1  (Polyana 540 - Polyana 960);</t>
  </si>
  <si>
    <t>Проживание в номере выбранной категории, с высокоскоростным доступом WiFi / Accommodation in a room of the selected category, with WiFi</t>
  </si>
  <si>
    <t>Пользование Сауной (для несовершеннолетних детей доступ в сопровождении взрослых) / Use of the Sauna (for underage children access accompanied by adults</t>
  </si>
  <si>
    <t>Пользование тренажерным залом; / Use of the gym</t>
  </si>
  <si>
    <t>Специальный тариф "Отдыхай и Катай"/  "Rest and Ski" special rates</t>
  </si>
  <si>
    <t>ски-пасс 1 гость</t>
  </si>
  <si>
    <t>ски-пасс 2 гостя</t>
  </si>
  <si>
    <t xml:space="preserve"> доп место (взр) + ски-пасс</t>
  </si>
  <si>
    <t xml:space="preserve">OPEN RATE </t>
  </si>
  <si>
    <r>
      <t xml:space="preserve">comission rate </t>
    </r>
    <r>
      <rPr>
        <b/>
        <sz val="9"/>
        <color rgb="FFFF0000"/>
        <rFont val="Times New Roman"/>
        <family val="1"/>
        <charset val="204"/>
      </rPr>
      <t>БЕЗ СКИ-ПАССОВ</t>
    </r>
  </si>
  <si>
    <t xml:space="preserve"> СТОИМОСТЬ СКИ-ПАССОВ</t>
  </si>
  <si>
    <t>НДС, предусмотренный НК РФ / VAT provided for by the Tax Code of the Russian Federation</t>
  </si>
  <si>
    <t>NETTO18</t>
  </si>
  <si>
    <t>NETTO15</t>
  </si>
  <si>
    <t xml:space="preserve">Тариф "Раннее бронирование" NETTO RATES </t>
  </si>
  <si>
    <r>
      <t xml:space="preserve">NETTO RATES  FIT20 </t>
    </r>
    <r>
      <rPr>
        <b/>
        <sz val="9"/>
        <color rgb="FFFF0000"/>
        <rFont val="Times New Roman"/>
        <family val="1"/>
        <charset val="204"/>
      </rPr>
      <t xml:space="preserve">     БЕЗ СКИ-ПАССОВ</t>
    </r>
  </si>
  <si>
    <t>Бесплатное размещение 2 детей возрастом до 12 лет, включая завтрак и дополнительное место</t>
  </si>
  <si>
    <r>
      <t>1 прогулочный ски-пасс в любой день размещения</t>
    </r>
    <r>
      <rPr>
        <i/>
        <sz val="9"/>
        <rFont val="Times New Roman"/>
        <family val="1"/>
        <charset val="204"/>
      </rPr>
      <t>*</t>
    </r>
    <r>
      <rPr>
        <sz val="9"/>
        <rFont val="Times New Roman"/>
        <family val="1"/>
        <charset val="204"/>
      </rPr>
      <t>/ 1 ski-pass per person per stay</t>
    </r>
    <r>
      <rPr>
        <i/>
        <sz val="9"/>
        <rFont val="Times New Roman"/>
        <family val="1"/>
        <charset val="204"/>
      </rPr>
      <t>*</t>
    </r>
  </si>
  <si>
    <t>Тарифы на дополнительные прогулочные ски-пассы (для доп. мест)/ Rates for additional ski passes (for extra beds):</t>
  </si>
  <si>
    <t>действует для всех гостей, проживающих в номере</t>
  </si>
  <si>
    <t>for all guests staying in the room</t>
  </si>
  <si>
    <t>для всех гостей в номере</t>
  </si>
  <si>
    <t>for all guests in the room</t>
  </si>
  <si>
    <t>NETTO 15</t>
  </si>
  <si>
    <t>NETTO18 + 25 руб</t>
  </si>
  <si>
    <t xml:space="preserve">Тариф "Раннее бронирование" NETTO RATES  + 25 </t>
  </si>
  <si>
    <t>Завтрак в ресторане Green &amp; Grill – по системе «Шведский стол»;Breakfast in the restaurant Green &amp; Grill  ("Buffet")</t>
  </si>
  <si>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</si>
  <si>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NETTO RATES 25%</t>
  </si>
  <si>
    <t>Comission RATE 12%</t>
  </si>
  <si>
    <r>
      <t xml:space="preserve">NETTO RATES  FIT20 </t>
    </r>
    <r>
      <rPr>
        <b/>
        <sz val="9"/>
        <color rgb="FFFF0000"/>
        <rFont val="Times New Roman"/>
        <family val="1"/>
        <charset val="204"/>
      </rPr>
      <t xml:space="preserve">    + 25 </t>
    </r>
  </si>
  <si>
    <t>NETTO 20 +25</t>
  </si>
  <si>
    <t>2. Transfer to the Black Sea coast</t>
  </si>
  <si>
    <r>
      <t xml:space="preserve"> Минимальный срок проживания: </t>
    </r>
    <r>
      <rPr>
        <b/>
        <sz val="9"/>
        <color rgb="FFFF0000"/>
        <rFont val="Times New Roman"/>
        <family val="1"/>
        <charset val="204"/>
      </rPr>
      <t>4 дня / min stay - 4 days.</t>
    </r>
  </si>
  <si>
    <r>
      <t xml:space="preserve"> Максимальный срок проживания:</t>
    </r>
    <r>
      <rPr>
        <b/>
        <sz val="9"/>
        <color rgb="FFFF0000"/>
        <rFont val="Times New Roman"/>
        <family val="1"/>
        <charset val="204"/>
      </rPr>
      <t xml:space="preserve"> 4 дня / min stay - 4 days.</t>
    </r>
  </si>
  <si>
    <t>Специальный тариф "Stay&amp;Get 4=3"/  "Stay&amp;Get 4=3" special rates</t>
  </si>
  <si>
    <r>
      <t>Период продажи:</t>
    </r>
    <r>
      <rPr>
        <b/>
        <sz val="9"/>
        <rFont val="Times New Roman"/>
        <family val="1"/>
        <charset val="204"/>
      </rPr>
      <t xml:space="preserve"> 01.07.2023 - 31.08.2023</t>
    </r>
    <r>
      <rPr>
        <sz val="9"/>
        <rFont val="Times New Roman"/>
        <family val="1"/>
        <charset val="204"/>
      </rPr>
      <t xml:space="preserve">/ Period of sales: </t>
    </r>
    <r>
      <rPr>
        <b/>
        <sz val="9"/>
        <rFont val="Times New Roman"/>
        <family val="1"/>
        <charset val="204"/>
      </rPr>
      <t>01.07.2023 - 31.08.2023</t>
    </r>
  </si>
  <si>
    <r>
      <t>Период проживания:</t>
    </r>
    <r>
      <rPr>
        <b/>
        <sz val="9"/>
        <rFont val="Times New Roman"/>
        <family val="1"/>
        <charset val="204"/>
      </rPr>
      <t xml:space="preserve"> 11.07.2023 - 31.08.2023/</t>
    </r>
    <r>
      <rPr>
        <sz val="9"/>
        <rFont val="Times New Roman"/>
        <family val="1"/>
        <charset val="204"/>
      </rPr>
      <t xml:space="preserve"> Period of stay: </t>
    </r>
    <r>
      <rPr>
        <b/>
        <sz val="9"/>
        <rFont val="Times New Roman"/>
        <family val="1"/>
        <charset val="204"/>
      </rPr>
      <t>11.07.2023 - 31.08.2023</t>
    </r>
  </si>
  <si>
    <t>Специальный тариф "Яркие осенние каникулы"/ "Bright spring holidays" special rates</t>
  </si>
  <si>
    <r>
      <t xml:space="preserve">Период бронирования: </t>
    </r>
    <r>
      <rPr>
        <b/>
        <sz val="9"/>
        <rFont val="Times New Roman"/>
        <family val="1"/>
        <charset val="204"/>
      </rPr>
      <t>01.08.2023 - 30.11.2023</t>
    </r>
    <r>
      <rPr>
        <sz val="9"/>
        <rFont val="Times New Roman"/>
        <family val="1"/>
        <charset val="204"/>
      </rPr>
      <t>/ Period of sales:</t>
    </r>
    <r>
      <rPr>
        <b/>
        <sz val="9"/>
        <rFont val="Times New Roman"/>
        <family val="1"/>
        <charset val="204"/>
      </rPr>
      <t xml:space="preserve"> 01.08.2023 - 30.11.2023</t>
    </r>
  </si>
  <si>
    <r>
      <t>Период проживания:</t>
    </r>
    <r>
      <rPr>
        <b/>
        <sz val="9"/>
        <rFont val="Times New Roman"/>
        <family val="1"/>
        <charset val="204"/>
      </rPr>
      <t xml:space="preserve"> 01.10.2023 - 30.11.2023</t>
    </r>
    <r>
      <rPr>
        <sz val="9"/>
        <rFont val="Times New Roman"/>
        <family val="1"/>
        <charset val="204"/>
      </rPr>
      <t xml:space="preserve">/ Period of stay: </t>
    </r>
    <r>
      <rPr>
        <b/>
        <sz val="9"/>
        <rFont val="Times New Roman"/>
        <family val="1"/>
        <charset val="204"/>
      </rPr>
      <t>01.10.2023 - 30.11.2023</t>
    </r>
  </si>
  <si>
    <t>Дополнительно ЕДИНОРАЗОВО в стоимость заявки добавляются прогулочные ски-пассы  для каждого взрослого, стоимость - 1800 руб. При размещении дополнительных гостей, также ЕДИНОРАЗОВО добавляются в стоимость заявки прогулочные ски-пассы на каждого гостя - 1800 руб (взрослый). Стоимость прогулочных ски-пассов на всех взрослых просим сразу добавлять в заявку. Ски-пассы для детей предоставляются бесплатно. / Extra pay for ski-passes per every adult at once. Cost  - 1800 rub (per adult).  The cost of the ski-passes for each guest (at extra bed) is also added - 1800 rub (per adult). Please, add the cost of ski-passes for all adult to the application immediately. Ski passes for children are provided free of charge.</t>
  </si>
  <si>
    <r>
      <t xml:space="preserve">По купонной книге в предложение </t>
    </r>
    <r>
      <rPr>
        <b/>
        <sz val="10"/>
        <rFont val="Times New Roman"/>
        <family val="1"/>
        <charset val="204"/>
      </rPr>
      <t>«яркие осенние каникулы» входят </t>
    </r>
    <r>
      <rPr>
        <b/>
        <i/>
        <sz val="10"/>
        <rFont val="Times New Roman"/>
        <family val="1"/>
        <charset val="204"/>
      </rPr>
      <t>бесплатно*</t>
    </r>
    <r>
      <rPr>
        <b/>
        <sz val="10"/>
        <rFont val="Times New Roman"/>
        <family val="1"/>
        <charset val="204"/>
      </rPr>
      <t>:</t>
    </r>
  </si>
  <si>
    <t>According to the coupon book, the  ""bright autumn holidays"" offer includes free*:</t>
  </si>
  <si>
    <t>1800 рублей - взрослый/ 1800 rub - adult</t>
  </si>
  <si>
    <r>
      <t xml:space="preserve">В тарифе добавлена стоимость ски-пасса для каждого взрослого ЕЖЕДНЕВНО (стоимость по периодам указана в описании). 
При размещении дополнительных гостей, также ЕЖЕДНЕВНО добавляется стоимость ски-пасса на каждого взрослого гостя(стоимость по периодам указана в описании). </t>
    </r>
    <r>
      <rPr>
        <b/>
        <sz val="9"/>
        <color rgb="FFFF0000"/>
        <rFont val="Times New Roman"/>
        <family val="1"/>
        <charset val="204"/>
      </rPr>
      <t>С</t>
    </r>
    <r>
      <rPr>
        <b/>
        <sz val="10"/>
        <color rgb="FFFF0000"/>
        <rFont val="Calibri"/>
        <family val="2"/>
        <charset val="204"/>
      </rPr>
      <t xml:space="preserve">ки-пассы на детей гости приобретают на месте при заселении.  
</t>
    </r>
    <r>
      <rPr>
        <b/>
        <sz val="10"/>
        <rFont val="Calibri"/>
        <family val="2"/>
        <charset val="204"/>
      </rPr>
      <t>Special rates adds the cost of a ski pass for each adult DAILY (the cost by periods is indicated in the description).
When placing additional guests, the cost of a ski pass is also added DAILY for each adult guest (the cost by periods is indicated in the description). Guests purchase ski passes for children at the reception upon check-in.</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</si>
  <si>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В тарифе добавлена стоимость ски-пасса для каждого взрослого. </t>
    </r>
    <r>
      <rPr>
        <b/>
        <i/>
        <sz val="9"/>
        <color rgb="FFFF0000"/>
        <rFont val="Times New Roman"/>
        <family val="1"/>
        <charset val="204"/>
      </rPr>
      <t xml:space="preserve">При добавлении дополнительного взрослого гостя, необходимо добавлять в заявку стоимость взрослого ски-пасса. Ски-пассы на детей (7-12,99 лет) гости приобретают на месте при заселении. </t>
    </r>
    <r>
      <rPr>
        <i/>
        <sz val="9"/>
        <rFont val="Times New Roman"/>
        <family val="1"/>
        <charset val="204"/>
      </rPr>
      <t>Политика гарантии: Гарантия кредитной картой обязательна/  
* Issuance of ski passes at the hotel reception upon check-in. There is no refund for unused ski passes. The price includes the cost of a ski pass for each adult. When adding an additional adult guest, it is necessary to add the cost of an adult ski pass to the application. Guests purchase ski passes for children at the reception upon check-in. Guarantee policy: Credit card guarantee is required.</t>
    </r>
  </si>
  <si>
    <r>
      <t xml:space="preserve">Период бронирования: </t>
    </r>
    <r>
      <rPr>
        <b/>
        <sz val="9"/>
        <rFont val="Times New Roman"/>
        <family val="1"/>
        <charset val="204"/>
      </rPr>
      <t>15.09.2023 - 31.03.2024</t>
    </r>
    <r>
      <rPr>
        <sz val="9"/>
        <rFont val="Times New Roman"/>
        <family val="1"/>
        <charset val="204"/>
      </rPr>
      <t>/ Period of sales:</t>
    </r>
    <r>
      <rPr>
        <b/>
        <sz val="9"/>
        <rFont val="Times New Roman"/>
        <family val="1"/>
        <charset val="204"/>
      </rPr>
      <t xml:space="preserve"> 15.09.2023 - 31.03.2024</t>
    </r>
  </si>
  <si>
    <r>
      <rPr>
        <b/>
        <sz val="9"/>
        <color theme="1"/>
        <rFont val="Times New Roman"/>
        <family val="1"/>
        <charset val="204"/>
      </rPr>
      <t>09.01.2024-31.01.2024</t>
    </r>
    <r>
      <rPr>
        <sz val="9"/>
        <color theme="1"/>
        <rFont val="Times New Roman"/>
        <family val="1"/>
        <charset val="204"/>
      </rPr>
      <t xml:space="preserve"> , 11.03.2024 - 31.03.2024 - </t>
    </r>
    <r>
      <rPr>
        <b/>
        <sz val="9"/>
        <color theme="1"/>
        <rFont val="Times New Roman"/>
        <family val="1"/>
        <charset val="204"/>
      </rPr>
      <t>2700</t>
    </r>
    <r>
      <rPr>
        <sz val="9"/>
        <color theme="1"/>
        <rFont val="Times New Roman"/>
        <family val="1"/>
        <charset val="204"/>
      </rPr>
      <t xml:space="preserve"> рублей - взрослый, </t>
    </r>
    <r>
      <rPr>
        <b/>
        <sz val="9"/>
        <color theme="1"/>
        <rFont val="Times New Roman"/>
        <family val="1"/>
        <charset val="204"/>
      </rPr>
      <t>1700</t>
    </r>
    <r>
      <rPr>
        <sz val="9"/>
        <color theme="1"/>
        <rFont val="Times New Roman"/>
        <family val="1"/>
        <charset val="204"/>
      </rPr>
      <t xml:space="preserve"> рублей - детский/ 
</t>
    </r>
    <r>
      <rPr>
        <b/>
        <sz val="9"/>
        <color theme="1"/>
        <rFont val="Times New Roman"/>
        <family val="1"/>
        <charset val="204"/>
      </rPr>
      <t xml:space="preserve">09.01.2024-31.01.2024 , 11.03.2024 - 31.03.2024 - 2700 </t>
    </r>
    <r>
      <rPr>
        <sz val="9"/>
        <color theme="1"/>
        <rFont val="Times New Roman"/>
        <family val="1"/>
        <charset val="204"/>
      </rPr>
      <t xml:space="preserve">rubles - adult, </t>
    </r>
    <r>
      <rPr>
        <b/>
        <sz val="9"/>
        <color theme="1"/>
        <rFont val="Times New Roman"/>
        <family val="1"/>
        <charset val="204"/>
      </rPr>
      <t>1700</t>
    </r>
    <r>
      <rPr>
        <sz val="9"/>
        <color theme="1"/>
        <rFont val="Times New Roman"/>
        <family val="1"/>
        <charset val="204"/>
      </rPr>
      <t xml:space="preserve"> - child.</t>
    </r>
  </si>
  <si>
    <r>
      <rPr>
        <b/>
        <sz val="9"/>
        <color theme="1"/>
        <rFont val="Times New Roman"/>
        <family val="1"/>
        <charset val="204"/>
      </rPr>
      <t>01.02.2023-10.03.2023</t>
    </r>
    <r>
      <rPr>
        <sz val="9"/>
        <color theme="1"/>
        <rFont val="Times New Roman"/>
        <family val="1"/>
        <charset val="204"/>
      </rPr>
      <t xml:space="preserve"> - 350</t>
    </r>
    <r>
      <rPr>
        <b/>
        <sz val="9"/>
        <color theme="1"/>
        <rFont val="Times New Roman"/>
        <family val="1"/>
        <charset val="204"/>
      </rPr>
      <t>0</t>
    </r>
    <r>
      <rPr>
        <sz val="9"/>
        <color theme="1"/>
        <rFont val="Times New Roman"/>
        <family val="1"/>
        <charset val="204"/>
      </rPr>
      <t xml:space="preserve"> рублей - взрослый , 20</t>
    </r>
    <r>
      <rPr>
        <b/>
        <sz val="9"/>
        <color theme="1"/>
        <rFont val="Times New Roman"/>
        <family val="1"/>
        <charset val="204"/>
      </rPr>
      <t>00</t>
    </r>
    <r>
      <rPr>
        <sz val="9"/>
        <color theme="1"/>
        <rFont val="Times New Roman"/>
        <family val="1"/>
        <charset val="204"/>
      </rPr>
      <t xml:space="preserve"> рублей - детский/ 
</t>
    </r>
    <r>
      <rPr>
        <b/>
        <sz val="9"/>
        <color theme="1"/>
        <rFont val="Times New Roman"/>
        <family val="1"/>
        <charset val="204"/>
      </rPr>
      <t xml:space="preserve">01.02.2023-10.03.2023 - 3500 </t>
    </r>
    <r>
      <rPr>
        <sz val="9"/>
        <color theme="1"/>
        <rFont val="Times New Roman"/>
        <family val="1"/>
        <charset val="204"/>
      </rPr>
      <t>rubles - adult, 20</t>
    </r>
    <r>
      <rPr>
        <b/>
        <sz val="9"/>
        <color theme="1"/>
        <rFont val="Times New Roman"/>
        <family val="1"/>
        <charset val="204"/>
      </rPr>
      <t>00</t>
    </r>
    <r>
      <rPr>
        <sz val="9"/>
        <color theme="1"/>
        <rFont val="Times New Roman"/>
        <family val="1"/>
        <charset val="204"/>
      </rPr>
      <t xml:space="preserve"> - child.</t>
    </r>
  </si>
  <si>
    <t>2. Стикерпак с талисманом курорта Серной Полей</t>
  </si>
  <si>
    <t>3. Обзорная экскурсия по высотам Курорта</t>
  </si>
  <si>
    <t>4. Прокат городского велосипеда на 1 час</t>
  </si>
  <si>
    <t>5. Консультация стилиста и визажиста от салона в спа-центре SOUL SPA</t>
  </si>
  <si>
    <t>2.Sticker pack with the mascot of the Sulfur Fields resort</t>
  </si>
  <si>
    <t>3. Sightseeing tour of the height of the Resort</t>
  </si>
  <si>
    <t>4.City bike rental for 1 hour</t>
  </si>
  <si>
    <t>5. Consultation with a stylist and make-up artist from the salon in SOUL SPA</t>
  </si>
  <si>
    <t>1.  Прогулочный билет "Панорама Красной Поляны" на все открытые канатные дороги</t>
  </si>
  <si>
    <t>1. Walking ticket "Panorama of Krasnaya Polyana" for all open cable cars</t>
  </si>
  <si>
    <r>
      <rPr>
        <b/>
        <sz val="9"/>
        <color theme="1"/>
        <rFont val="Times New Roman"/>
        <family val="1"/>
        <charset val="204"/>
      </rPr>
      <t>01.12.2023-27.12.2023</t>
    </r>
    <r>
      <rPr>
        <sz val="9"/>
        <color theme="1"/>
        <rFont val="Times New Roman"/>
        <family val="1"/>
        <charset val="204"/>
      </rPr>
      <t xml:space="preserve"> - 250</t>
    </r>
    <r>
      <rPr>
        <b/>
        <sz val="9"/>
        <color theme="1"/>
        <rFont val="Times New Roman"/>
        <family val="1"/>
        <charset val="204"/>
      </rPr>
      <t>0</t>
    </r>
    <r>
      <rPr>
        <sz val="9"/>
        <color theme="1"/>
        <rFont val="Times New Roman"/>
        <family val="1"/>
        <charset val="204"/>
      </rPr>
      <t xml:space="preserve"> рублей - взрослый , </t>
    </r>
    <r>
      <rPr>
        <b/>
        <sz val="9"/>
        <color theme="1"/>
        <rFont val="Times New Roman"/>
        <family val="1"/>
        <charset val="204"/>
      </rPr>
      <t>1500</t>
    </r>
    <r>
      <rPr>
        <sz val="9"/>
        <color theme="1"/>
        <rFont val="Times New Roman"/>
        <family val="1"/>
        <charset val="204"/>
      </rPr>
      <t xml:space="preserve"> рублей - детский/ 
</t>
    </r>
    <r>
      <rPr>
        <b/>
        <sz val="9"/>
        <color theme="1"/>
        <rFont val="Times New Roman"/>
        <family val="1"/>
        <charset val="204"/>
      </rPr>
      <t xml:space="preserve">01.12.2023-27.12.2023 -  2500 </t>
    </r>
    <r>
      <rPr>
        <sz val="9"/>
        <color theme="1"/>
        <rFont val="Times New Roman"/>
        <family val="1"/>
        <charset val="204"/>
      </rPr>
      <t xml:space="preserve">rubles - adult, </t>
    </r>
    <r>
      <rPr>
        <b/>
        <sz val="9"/>
        <color theme="1"/>
        <rFont val="Times New Roman"/>
        <family val="1"/>
        <charset val="204"/>
      </rPr>
      <t>1500</t>
    </r>
    <r>
      <rPr>
        <sz val="9"/>
        <color theme="1"/>
        <rFont val="Times New Roman"/>
        <family val="1"/>
        <charset val="204"/>
      </rPr>
      <t xml:space="preserve"> - child.</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</si>
  <si>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charset val="204"/>
      </rPr>
      <t xml:space="preserve">
For the period </t>
    </r>
    <r>
      <rPr>
        <b/>
        <sz val="9"/>
        <rFont val="Times New Roman"/>
        <family val="1"/>
        <charset val="204"/>
      </rPr>
      <t xml:space="preserve">09.01.24 - 30.09.24 </t>
    </r>
    <r>
      <rPr>
        <sz val="9"/>
        <rFont val="Times New Roman"/>
        <family val="1"/>
        <charset val="204"/>
      </rPr>
      <t xml:space="preserve"> - the reservation can be cancel without penalty up to 24 hours before arrival. Cancellation after the specified time - a penalty - the cost of the first night of stay.   
</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</si>
  <si>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charset val="204"/>
      </rPr>
      <t xml:space="preserve">
For the period</t>
    </r>
    <r>
      <rPr>
        <b/>
        <sz val="9"/>
        <rFont val="Times New Roman"/>
        <family val="1"/>
        <charset val="204"/>
      </rPr>
      <t xml:space="preserve"> 09.01.24 - 30.09.24 </t>
    </r>
    <r>
      <rPr>
        <sz val="9"/>
        <rFont val="Times New Roman"/>
        <family val="1"/>
        <charset val="204"/>
      </rPr>
      <t xml:space="preserve"> - the reservation can be cancel without penalty up to 24 hours before arrival. Cancellation after the specified time - a penalty - the cost of the first night of stay.   
</t>
    </r>
  </si>
  <si>
    <r>
      <t>Период проживания:</t>
    </r>
    <r>
      <rPr>
        <b/>
        <sz val="9"/>
        <rFont val="Times New Roman"/>
        <family val="1"/>
        <charset val="204"/>
      </rPr>
      <t xml:space="preserve">  09.01.2024 - 31.03.2024 </t>
    </r>
    <r>
      <rPr>
        <sz val="9"/>
        <rFont val="Times New Roman"/>
        <family val="1"/>
        <charset val="204"/>
      </rPr>
      <t xml:space="preserve">/ Period of stay: </t>
    </r>
    <r>
      <rPr>
        <b/>
        <sz val="9"/>
        <rFont val="Times New Roman"/>
        <family val="1"/>
        <charset val="204"/>
      </rPr>
      <t>09.01.2024 - 31.03.2024</t>
    </r>
  </si>
  <si>
    <r>
      <t xml:space="preserve">На период c </t>
    </r>
    <r>
      <rPr>
        <b/>
        <sz val="9"/>
        <rFont val="Times New Roman"/>
        <family val="1"/>
        <charset val="204"/>
      </rPr>
      <t xml:space="preserve">09.01.2024 - 31.03.2024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 09.01.2024 - 31.03.2024 </t>
    </r>
    <r>
      <rPr>
        <sz val="9"/>
        <rFont val="Times New Roman"/>
        <family val="1"/>
        <charset val="204"/>
      </rPr>
      <t xml:space="preserve"> - the reservation can be cancel without penalty up to 24 hours before arrival. Cancellation after the specified time - a penalty - the cost of the first night of stay.   
</t>
    </r>
  </si>
  <si>
    <t>NETTO20 + 25 руб</t>
  </si>
  <si>
    <t>NETTO20</t>
  </si>
  <si>
    <r>
      <t xml:space="preserve">NETTO RATES  FIT18 </t>
    </r>
    <r>
      <rPr>
        <b/>
        <sz val="9"/>
        <color rgb="FFFF0000"/>
        <rFont val="Times New Roman"/>
        <family val="1"/>
        <charset val="204"/>
      </rPr>
      <t xml:space="preserve"> +25     БЕЗ СКИ-ПАССОВ</t>
    </r>
  </si>
  <si>
    <r>
      <t>NETTO RATES  FIT20 +35</t>
    </r>
    <r>
      <rPr>
        <b/>
        <sz val="9"/>
        <color rgb="FFFF0000"/>
        <rFont val="Times New Roman"/>
        <family val="1"/>
        <charset val="204"/>
      </rPr>
      <t xml:space="preserve">     БЕЗ СКИ-ПАССОВ</t>
    </r>
  </si>
  <si>
    <t>Дополнительно ЕДИНОРАЗОВО в стоимость заявки добавляются прогулочные ски-пассы  для каждого взрослого, стоимость - 2000 руб. При размещении дополнительных гостей, также ЕДИНОРАЗОВО добавляются в стоимость заявки прогулочные ски-пассы на каждого гостя - 2000 руб (взрослый). Стоимость прогулочных ски-пассов на всех взрослых просим сразу добавлять в заявку. Ски-пассы для детей предоставляются бесплатно. / Extra pay for ski-passes per every adult at once. Cost  - 2000 rub (per adult).  The cost of the ski-passes for each guest (at extra bed) is also added - 2000 rub (per adult). Please, add the cost of ski-passes for all adult to the application immediately. Ski passes for children are provided free of charge.</t>
  </si>
  <si>
    <t>2000 рублей - взрослый/ 2000 rub - adult</t>
  </si>
  <si>
    <t xml:space="preserve">1.  Прогулочные билеты "Панорама Красной Поляны" с посещением смотровой площадки 360° на Поляне 2200 </t>
  </si>
  <si>
    <t>Бесплатно при покупке одного взрослого билета</t>
  </si>
  <si>
    <t>1 стикер на один номер</t>
  </si>
  <si>
    <t>1. Walking tickets "Panorama of Krasnaya Polyana" with a visit to the 360° observation deck at Polyana 2200</t>
  </si>
  <si>
    <t>Free with the purchase of one adult ticket</t>
  </si>
  <si>
    <t>NETTO 18</t>
  </si>
  <si>
    <t>NETTO 18 +25</t>
  </si>
  <si>
    <t>NETTO 20 +35</t>
  </si>
  <si>
    <t xml:space="preserve">comiss rate </t>
  </si>
  <si>
    <r>
      <t xml:space="preserve">По купонной книге в предложение </t>
    </r>
    <r>
      <rPr>
        <b/>
        <sz val="10"/>
        <rFont val="Times New Roman"/>
        <family val="1"/>
        <charset val="204"/>
      </rPr>
      <t>«каникулы в горах» входят </t>
    </r>
    <r>
      <rPr>
        <b/>
        <i/>
        <sz val="10"/>
        <rFont val="Times New Roman"/>
        <family val="1"/>
        <charset val="204"/>
      </rPr>
      <t>бесплатно*</t>
    </r>
    <r>
      <rPr>
        <b/>
        <sz val="10"/>
        <rFont val="Times New Roman"/>
        <family val="1"/>
        <charset val="204"/>
      </rPr>
      <t>:</t>
    </r>
  </si>
  <si>
    <t>According to the coupon book, the  "Holidays in the mountains" offer includes free*:</t>
  </si>
  <si>
    <t>Специальный тариф "Каникулы в горах"/ "Holidays in the mountains" special rates</t>
  </si>
  <si>
    <t>Специальный тариф "Наполни свое лето"</t>
  </si>
  <si>
    <t>NETTO RATES 18</t>
  </si>
  <si>
    <t>Трансфер на пляж / Transfer to the beach</t>
  </si>
  <si>
    <r>
      <t xml:space="preserve">По купонной книге в предложение </t>
    </r>
    <r>
      <rPr>
        <b/>
        <sz val="10"/>
        <rFont val="Times New Roman"/>
        <family val="1"/>
        <charset val="204"/>
      </rPr>
      <t>«Наполни свое лето» входят </t>
    </r>
    <r>
      <rPr>
        <b/>
        <i/>
        <sz val="10"/>
        <rFont val="Times New Roman"/>
        <family val="1"/>
        <charset val="204"/>
      </rPr>
      <t>бесплатно*</t>
    </r>
    <r>
      <rPr>
        <b/>
        <sz val="10"/>
        <rFont val="Times New Roman"/>
        <family val="1"/>
        <charset val="204"/>
      </rPr>
      <t>:</t>
    </r>
  </si>
  <si>
    <t xml:space="preserve">2. Трансфер на побережье Чёрного моря </t>
  </si>
  <si>
    <t>для всех гостей в номере, по предварительной записи</t>
  </si>
  <si>
    <t>для всех гостей в номере 7+</t>
  </si>
  <si>
    <t>According to the coupon book, the "Fill up your summer" offer includes free*:</t>
  </si>
  <si>
    <t>for all guests in the room, by appointment</t>
  </si>
  <si>
    <t>A coupon book is issued upon check-in at the rate: 1 room = 1 book.</t>
  </si>
  <si>
    <t>NETTO 18+25</t>
  </si>
  <si>
    <t>для всех гостей, 7+</t>
  </si>
  <si>
    <t>Для всех гостей в номере, для принятия участия в экскурсии необходим билет на канатную дорогу.Количество мест ограничено. Предварительная запись обязательна.</t>
  </si>
  <si>
    <t>for all guests, 7+</t>
  </si>
  <si>
    <t>For all guests in the room, to participate in the tour, a ticket for the cable car is required. The number of places is limited. Pre-registration is required.</t>
  </si>
  <si>
    <r>
      <t>Период бронирования:</t>
    </r>
    <r>
      <rPr>
        <b/>
        <sz val="9"/>
        <rFont val="Times New Roman"/>
        <family val="1"/>
        <charset val="204"/>
      </rPr>
      <t xml:space="preserve"> 01.08.2024 - 30.11.2024 </t>
    </r>
    <r>
      <rPr>
        <sz val="9"/>
        <rFont val="Times New Roman"/>
        <family val="1"/>
        <charset val="204"/>
      </rPr>
      <t>/ 
Period of sales:</t>
    </r>
    <r>
      <rPr>
        <b/>
        <sz val="9"/>
        <rFont val="Times New Roman"/>
        <family val="1"/>
        <charset val="204"/>
      </rPr>
      <t xml:space="preserve">  01.08.2024 - 30.11.2024 </t>
    </r>
  </si>
  <si>
    <r>
      <t>Период проживания:</t>
    </r>
    <r>
      <rPr>
        <b/>
        <sz val="9"/>
        <rFont val="Times New Roman"/>
        <family val="1"/>
        <charset val="204"/>
      </rPr>
      <t xml:space="preserve"> 01.10.2024 - 30.11.2024 </t>
    </r>
    <r>
      <rPr>
        <sz val="9"/>
        <rFont val="Times New Roman"/>
        <family val="1"/>
        <charset val="204"/>
      </rPr>
      <t xml:space="preserve">/
 Period of stay: </t>
    </r>
    <r>
      <rPr>
        <b/>
        <sz val="9"/>
        <rFont val="Times New Roman"/>
        <family val="1"/>
        <charset val="204"/>
      </rPr>
      <t xml:space="preserve">01.10.2024 - 30.11.2024 </t>
    </r>
  </si>
  <si>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 without penalty up to 24 hours before arrival. Cancellation after the specified time - a penalty - the cost of the first night of stay.   
</t>
  </si>
  <si>
    <r>
      <t xml:space="preserve">NETTO RATES  FIT20 </t>
    </r>
    <r>
      <rPr>
        <b/>
        <sz val="9"/>
        <color rgb="FFFF0000"/>
        <rFont val="Times New Roman"/>
        <family val="1"/>
        <charset val="204"/>
      </rPr>
      <t xml:space="preserve">    БЕЗ СКИ-ПАССОВ</t>
    </r>
  </si>
  <si>
    <r>
      <t xml:space="preserve">NETTO RATES  FIT18 </t>
    </r>
    <r>
      <rPr>
        <b/>
        <sz val="9"/>
        <color rgb="FFFF0000"/>
        <rFont val="Times New Roman"/>
        <family val="1"/>
        <charset val="204"/>
      </rPr>
      <t xml:space="preserve">    + 25  БЕЗ СКИ-ПАССОВ</t>
    </r>
  </si>
  <si>
    <r>
      <t xml:space="preserve">NETTO RATES  FIT15 </t>
    </r>
    <r>
      <rPr>
        <b/>
        <sz val="9"/>
        <color rgb="FFFF0000"/>
        <rFont val="Times New Roman"/>
        <family val="1"/>
        <charset val="204"/>
      </rPr>
      <t>БЕЗ СКИ-ПАССОВ</t>
    </r>
  </si>
  <si>
    <r>
      <t>Период проживания / Period of stay:</t>
    </r>
    <r>
      <rPr>
        <b/>
        <sz val="9"/>
        <rFont val="Times New Roman"/>
        <family val="1"/>
        <charset val="204"/>
      </rPr>
      <t xml:space="preserve"> 
03.11.2024 - 09.11.2024 </t>
    </r>
  </si>
  <si>
    <r>
      <t xml:space="preserve">Период продажи / Period of sales: 
</t>
    </r>
    <r>
      <rPr>
        <b/>
        <sz val="9"/>
        <rFont val="Times New Roman"/>
        <family val="1"/>
        <charset val="204"/>
      </rPr>
      <t>21.10.2024 - 09.11.2024</t>
    </r>
  </si>
  <si>
    <t xml:space="preserve">2. Аренда роликов на 1 час </t>
  </si>
  <si>
    <t>3. Обзорная экскурсия по высотам с 540 до 2200</t>
  </si>
  <si>
    <t xml:space="preserve">4. Посещение Леса Чудес и Фермы северных оленей для детей от 5 до 12 лет </t>
  </si>
  <si>
    <t xml:space="preserve">5. Стикер-пак в подарок </t>
  </si>
  <si>
    <t xml:space="preserve">2. Roller skate rental for 1 hour
</t>
  </si>
  <si>
    <t>3.Sightseeing tour of the heights from 540 to 2200</t>
  </si>
  <si>
    <t>4. Visit to the Forest of Wonders and Reindeer Farm for children from 5 to 12 years old</t>
  </si>
  <si>
    <t>5. Sticker pack as a gift</t>
  </si>
  <si>
    <r>
      <rPr>
        <b/>
        <sz val="9"/>
        <color theme="1"/>
        <rFont val="Times New Roman"/>
        <family val="1"/>
        <charset val="204"/>
      </rPr>
      <t>13.12.2024 - 06.04.2025</t>
    </r>
    <r>
      <rPr>
        <sz val="9"/>
        <color theme="1"/>
        <rFont val="Times New Roman"/>
        <family val="1"/>
        <charset val="204"/>
      </rPr>
      <t xml:space="preserve"> - 3 500 руб / сут
</t>
    </r>
    <r>
      <rPr>
        <b/>
        <sz val="9"/>
        <color theme="1"/>
        <rFont val="Times New Roman"/>
        <family val="1"/>
        <charset val="204"/>
      </rPr>
      <t>07.04.2025 - 20.04.2025</t>
    </r>
    <r>
      <rPr>
        <sz val="9"/>
        <color theme="1"/>
        <rFont val="Times New Roman"/>
        <family val="1"/>
        <charset val="204"/>
      </rPr>
      <t xml:space="preserve"> - 2 000 руб / сут</t>
    </r>
  </si>
  <si>
    <r>
      <t xml:space="preserve">Дополнительно ЕДИНОРАЗОВО в стоимость заявки добавляются прогулочные ски-пассы  для каждого взрослого (старше 13 лет), стоимость - 2300 руб. При размещении дополнительных гостей, также ЕДИНОРАЗОВО добавляются в стоимость заявки прогулочные ски-пассы на каждого гостя - 2300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(0-12,99) предоставляются бесплатно.</t>
    </r>
    <r>
      <rPr>
        <sz val="9"/>
        <rFont val="Times New Roman"/>
        <family val="1"/>
        <charset val="204"/>
      </rPr>
      <t xml:space="preserve"> 
 Extra pay for ski-passes per every adult at once. Cost  - 2300 rub (per adult).  The cost of the ski-passes for each guest (at extra bed) is also added - 2300 rub (per adult). Please, add the cost of ski-passes for all adult to the application immediately.
 </t>
    </r>
    <r>
      <rPr>
        <b/>
        <u/>
        <sz val="10"/>
        <rFont val="Times New Roman"/>
        <family val="1"/>
        <charset val="204"/>
      </rPr>
      <t>Ski passes for children (0-12,99)  are provided free of charge.</t>
    </r>
  </si>
  <si>
    <r>
      <t xml:space="preserve">Период продажи: </t>
    </r>
    <r>
      <rPr>
        <b/>
        <sz val="9"/>
        <rFont val="Times New Roman"/>
        <family val="1"/>
        <charset val="204"/>
      </rPr>
      <t>01.04.2025 - 29.09.2025</t>
    </r>
    <r>
      <rPr>
        <sz val="9"/>
        <rFont val="Times New Roman"/>
        <family val="1"/>
        <charset val="204"/>
      </rPr>
      <t xml:space="preserve">/ Period of sales: </t>
    </r>
    <r>
      <rPr>
        <b/>
        <sz val="9"/>
        <rFont val="Times New Roman"/>
        <family val="1"/>
        <charset val="204"/>
      </rPr>
      <t>01.04.2025- 29.09.2025</t>
    </r>
  </si>
  <si>
    <r>
      <t xml:space="preserve">Период проживания: </t>
    </r>
    <r>
      <rPr>
        <b/>
        <sz val="9"/>
        <rFont val="Times New Roman"/>
        <family val="1"/>
        <charset val="204"/>
      </rPr>
      <t>01.06.2025 - 30.09.2025​</t>
    </r>
    <r>
      <rPr>
        <sz val="9"/>
        <rFont val="Times New Roman"/>
        <family val="1"/>
        <charset val="204"/>
      </rPr>
      <t xml:space="preserve">/ Period of stay: </t>
    </r>
    <r>
      <rPr>
        <b/>
        <sz val="9"/>
        <rFont val="Times New Roman"/>
        <family val="1"/>
        <charset val="204"/>
      </rPr>
      <t>01.06.2025 - 30.09.2025</t>
    </r>
  </si>
  <si>
    <t>2300 рублей - взрослый/ 2300 rub - adult</t>
  </si>
  <si>
    <t>1.  Прогулочные билеты "Панорама Красной Поляны"</t>
  </si>
  <si>
    <t>3. Подвесной мост - прохождение малого маршрута</t>
  </si>
  <si>
    <t>4.Верёвочный парк - прохождение маршрута "Воздушный сноуборд" для взрослых  (рост от 140 см) либо маршрута "Маугли" для детей (рост от 110 см до 140 см)</t>
  </si>
  <si>
    <t xml:space="preserve">*Пляж функционирует с 01.06.2025-30.09.2025,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</si>
  <si>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for all guests in the room 7+</t>
  </si>
  <si>
    <t>*The beach is open from 06/01/2025-09/30/2025, the schedule may be subject to change depending on weather conditions. A shuttle service is provided daily for all guests staying in a room.Check the transfer schedule at the reception of your hotel. Pre-registration for transfer is required.</t>
  </si>
  <si>
    <t>3. Suspension Bridge - Small Route Walking</t>
  </si>
  <si>
    <t>4.Rope park - walking the route "Air snowboard" for adults (height from 140 cm) or the route "Mowgli" for children (height from 110 cm to 140 cm)</t>
  </si>
  <si>
    <t xml:space="preserve">1. Walking tickets "Panorama of Krasnaya Polyana" </t>
  </si>
  <si>
    <r>
      <t xml:space="preserve">Период бронирования / Period of sales:
</t>
    </r>
    <r>
      <rPr>
        <b/>
        <sz val="9"/>
        <rFont val="Times New Roman"/>
        <family val="1"/>
        <charset val="204"/>
      </rPr>
      <t>15.10.2023 - 05.04.2025</t>
    </r>
    <r>
      <rPr>
        <sz val="9"/>
        <rFont val="Times New Roman"/>
        <family val="1"/>
        <charset val="204"/>
      </rPr>
      <t xml:space="preserve">
</t>
    </r>
  </si>
  <si>
    <r>
      <t xml:space="preserve">Период проживания  / Period of stay: </t>
    </r>
    <r>
      <rPr>
        <b/>
        <sz val="9"/>
        <rFont val="Times New Roman"/>
        <family val="1"/>
        <charset val="204"/>
      </rPr>
      <t xml:space="preserve">  
13.01.2025 - 06.04.2025
11.03.2025 - 06.04.2025
</t>
    </r>
  </si>
  <si>
    <t xml:space="preserve">Период бронирования / Period of sales:
15.10.2023 - 05.04.2025
</t>
  </si>
  <si>
    <t xml:space="preserve">Период проживания  / Period of stay:   
13.01.2025 - 06.04.2025
11.03.2025 - 06.04.2025
</t>
  </si>
  <si>
    <t>Дополнительно в стоимость заявки добавляется стоимость ски-пасса для каждого взрослого ЕЖЕДНЕВНО  (3500 руб/сут до 6.04.25 ) .
При размещении дополнительных гостей, также ЕЖЕДНЕВНО добавляется стоимость ски-пасса на каждого взрослого гостя  (3500 руб/сут до 6.04.25)
Стоимость ски-пассов на всех взрослых просим сразу добавлять в заявку.
Ски-пассы на детей гости приобретают на месте при заселении.  
Additionally, the cost of a ski pass for each adult is added to the application cost DAILY (3500 rubles/day until 06.04.25 ).
When placing additional guests, the cost of a ski pass for each adult guest is also added DAILY (3500 rubles/day until 06.04.25|)..
Please add the cost of ski passes for all adults to the application immediately.
Guests purchase ski passes for children on site upon check-in.</t>
  </si>
  <si>
    <t>Пользование термальной зоной СПА и тренажерным залом/ free GYM and SPA</t>
  </si>
  <si>
    <r>
      <t>Период продажи:</t>
    </r>
    <r>
      <rPr>
        <b/>
        <sz val="9"/>
        <rFont val="Times New Roman"/>
        <family val="1"/>
        <charset val="204"/>
      </rPr>
      <t xml:space="preserve"> 11.04.2025 - 22.06.2025 </t>
    </r>
    <r>
      <rPr>
        <sz val="9"/>
        <rFont val="Times New Roman"/>
        <family val="1"/>
        <charset val="204"/>
      </rPr>
      <t xml:space="preserve">
Period of sales: </t>
    </r>
    <r>
      <rPr>
        <b/>
        <sz val="9"/>
        <rFont val="Times New Roman"/>
        <family val="1"/>
        <charset val="204"/>
      </rPr>
      <t xml:space="preserve">11.04.2025 - 22.06.2025 </t>
    </r>
  </si>
  <si>
    <r>
      <t>Период проживания:</t>
    </r>
    <r>
      <rPr>
        <b/>
        <sz val="9"/>
        <rFont val="Times New Roman"/>
        <family val="1"/>
        <charset val="204"/>
      </rPr>
      <t xml:space="preserve">  
07.06.2025 - 22.06.2025 вкл
</t>
    </r>
    <r>
      <rPr>
        <sz val="9"/>
        <rFont val="Times New Roman"/>
        <family val="1"/>
        <charset val="204"/>
      </rPr>
      <t xml:space="preserve">Period of stay: </t>
    </r>
    <r>
      <rPr>
        <b/>
        <sz val="9"/>
        <rFont val="Times New Roman"/>
        <family val="1"/>
        <charset val="204"/>
      </rPr>
      <t xml:space="preserve"> 07.06.2025 - 22.06.2025 inc</t>
    </r>
  </si>
  <si>
    <r>
      <t>На период</t>
    </r>
    <r>
      <rPr>
        <b/>
        <sz val="9"/>
        <rFont val="Times New Roman"/>
        <family val="1"/>
        <charset val="204"/>
      </rPr>
      <t xml:space="preserve"> 
09.01.25 - 30.09.25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 09.01.25 - 30.09.25 </t>
    </r>
    <r>
      <rPr>
        <sz val="9"/>
        <rFont val="Times New Roman"/>
        <family val="1"/>
        <charset val="204"/>
      </rPr>
      <t xml:space="preserve"> -
the reservation can be cancel without penalty up to 24 hours before arrival. Cancellation after the specified time - a penalty - the cost of the first night of stay.
</t>
    </r>
  </si>
  <si>
    <r>
      <t>На период</t>
    </r>
    <r>
      <rPr>
        <b/>
        <sz val="9"/>
        <rFont val="Times New Roman"/>
        <family val="1"/>
        <charset val="204"/>
      </rPr>
      <t xml:space="preserve"> 
09.01.25 - 30.09.25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 09.01.25 - 30.09.25</t>
    </r>
    <r>
      <rPr>
        <sz val="9"/>
        <rFont val="Times New Roman"/>
        <family val="1"/>
        <charset val="204"/>
      </rPr>
      <t xml:space="preserve"> -
the reservation can be cancel without penalty up to 24 hours before arrival. Cancellation after the specified time - a penalty - the cost of the first night of stay.
</t>
    </r>
  </si>
  <si>
    <r>
      <t>На период</t>
    </r>
    <r>
      <rPr>
        <b/>
        <sz val="9"/>
        <rFont val="Times New Roman"/>
        <family val="1"/>
        <charset val="204"/>
      </rPr>
      <t xml:space="preserve"> 
09.01.25 - 30.09.25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 09.01.25 - 30.09.25 </t>
    </r>
    <r>
      <rPr>
        <sz val="9"/>
        <rFont val="Times New Roman"/>
        <family val="1"/>
        <charset val="204"/>
      </rPr>
      <t xml:space="preserve"> -
the reservation can be cancel without penalty up to 24 hours before arrival. Cancellation after the specified time - a penalty - the cost of the first night of stay.
</t>
    </r>
  </si>
  <si>
    <r>
      <t>На период</t>
    </r>
    <r>
      <rPr>
        <b/>
        <sz val="9"/>
        <rFont val="Times New Roman"/>
        <family val="1"/>
        <charset val="204"/>
      </rPr>
      <t xml:space="preserve"> 
09.01.25 - 30.09.25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 09.01.25 - 30.09.25 </t>
    </r>
    <r>
      <rPr>
        <sz val="9"/>
        <rFont val="Times New Roman"/>
        <family val="1"/>
        <charset val="204"/>
      </rPr>
      <t xml:space="preserve"> -
the reservation can be cancel without penalty up to 24 hours before arrival. Cancellation after the specified time - a penalty - the cost of the first night of stay.
</t>
    </r>
  </si>
  <si>
    <r>
      <t>Период продажи:</t>
    </r>
    <r>
      <rPr>
        <b/>
        <sz val="9"/>
        <rFont val="Times New Roman"/>
        <family val="1"/>
        <charset val="204"/>
      </rPr>
      <t xml:space="preserve"> 09.01.25 - 30.09.25</t>
    </r>
    <r>
      <rPr>
        <sz val="9"/>
        <rFont val="Times New Roman"/>
        <family val="1"/>
        <charset val="204"/>
      </rPr>
      <t xml:space="preserve">
Period of sales: </t>
    </r>
    <r>
      <rPr>
        <b/>
        <sz val="9"/>
        <rFont val="Times New Roman"/>
        <family val="1"/>
        <charset val="204"/>
      </rPr>
      <t xml:space="preserve"> 09.01.25 - 30.09.25</t>
    </r>
  </si>
  <si>
    <r>
      <t xml:space="preserve">Период проживания: </t>
    </r>
    <r>
      <rPr>
        <b/>
        <sz val="9"/>
        <rFont val="Times New Roman"/>
        <family val="1"/>
        <charset val="204"/>
      </rPr>
      <t xml:space="preserve">  09.01.25 - 30.09.25
</t>
    </r>
    <r>
      <rPr>
        <sz val="9"/>
        <rFont val="Times New Roman"/>
        <family val="1"/>
        <charset val="204"/>
      </rPr>
      <t xml:space="preserve">Period of sales: </t>
    </r>
    <r>
      <rPr>
        <b/>
        <sz val="9"/>
        <rFont val="Times New Roman"/>
        <family val="1"/>
        <charset val="204"/>
      </rPr>
      <t xml:space="preserve"> 09.01.25 - 30.09.25</t>
    </r>
  </si>
  <si>
    <t>*Пляжные полотенца предоставляются по предъявлению towel card для всех проживающих гостей. Пляжное оборудование (шезлонг, зонт) предоставляется за дополнительную плату.</t>
  </si>
  <si>
    <r>
      <t>На период</t>
    </r>
    <r>
      <rPr>
        <b/>
        <sz val="9"/>
        <rFont val="Times New Roman"/>
        <family val="1"/>
        <charset val="204"/>
      </rPr>
      <t xml:space="preserve"> 
09.01.25 - 30.09.25  </t>
    </r>
    <r>
      <rPr>
        <sz val="9"/>
        <rFont val="Times New Roman"/>
        <family val="1"/>
        <charset val="204"/>
      </rPr>
      <t xml:space="preserve">–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</si>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</sst>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9"/>
      <name val="Arial Cyr"/>
      <charset val="204"/>
    </font>
    <font>
      <b/>
      <sz val="9"/>
      <name val="Times New Roman"/>
      <family val="1"/>
      <charset val="204"/>
    </font>
    <font>
      <sz val="9"/>
      <name val="Times New Roman"/>
      <family val="1"/>
      <charset val="204"/>
    </font>
    <font>
      <b/>
      <sz val="8"/>
      <name val="Times New Roman"/>
      <family val="1"/>
      <charset val="204"/>
    </font>
    <font>
      <b/>
      <sz val="9"/>
      <color indexed="63"/>
      <name val="Times New Roman"/>
      <family val="1"/>
      <charset val="204"/>
    </font>
    <font>
      <b/>
      <sz val="9"/>
      <color indexed="8"/>
      <name val="Calibri"/>
      <family val="2"/>
      <charset val="204"/>
    </font>
    <font>
      <b/>
      <sz val="10"/>
      <color indexed="8"/>
      <name val="Calibri"/>
      <family val="2"/>
      <charset val="204"/>
    </font>
    <font>
      <sz val="10"/>
      <color indexed="8"/>
      <name val="Calibri"/>
      <family val="2"/>
      <charset val="204"/>
    </font>
    <font>
      <b/>
      <sz val="14"/>
      <name val="Times New Roman"/>
      <family val="1"/>
      <charset val="204"/>
    </font>
    <font>
      <sz val="9"/>
      <color indexed="8"/>
      <name val="Calibri"/>
      <family val="2"/>
    </font>
    <font>
      <sz val="7.5"/>
      <name val="Arial Cyr"/>
      <charset val="204"/>
    </font>
    <font>
      <b/>
      <sz val="7.5"/>
      <color indexed="8"/>
      <name val="Calibri"/>
      <family val="2"/>
      <charset val="204"/>
    </font>
    <font>
      <b/>
      <sz val="9"/>
      <color indexed="10"/>
      <name val="Calibri"/>
      <family val="2"/>
      <charset val="204"/>
    </font>
    <font>
      <sz val="11"/>
      <name val="Calibri"/>
      <family val="2"/>
      <charset val="204"/>
    </font>
    <font>
      <sz val="9"/>
      <color indexed="8"/>
      <name val="Times New Roman"/>
      <family val="1"/>
      <charset val="204"/>
    </font>
    <font>
      <sz val="9"/>
      <color indexed="63"/>
      <name val="Times New Roman"/>
      <family val="1"/>
      <charset val="204"/>
    </font>
    <font>
      <sz val="9"/>
      <name val="Times New Roman"/>
      <family val="1"/>
    </font>
    <font>
      <b/>
      <sz val="9"/>
      <name val="Times New Roman"/>
      <family val="1"/>
    </font>
    <font>
      <b/>
      <sz val="9"/>
      <color indexed="8"/>
      <name val="Times New Roman"/>
      <family val="1"/>
      <charset val="204"/>
    </font>
    <font>
      <i/>
      <sz val="9"/>
      <name val="Times New Roman"/>
      <family val="1"/>
      <charset val="204"/>
    </font>
    <font>
      <b/>
      <i/>
      <sz val="9"/>
      <name val="Times New Roman"/>
      <family val="1"/>
      <charset val="204"/>
    </font>
    <font>
      <b/>
      <sz val="10"/>
      <name val="Times New Roman"/>
      <family val="1"/>
      <charset val="204"/>
    </font>
    <font>
      <sz val="10"/>
      <name val="Times New Roman"/>
      <family val="1"/>
      <charset val="204"/>
    </font>
    <font>
      <i/>
      <sz val="10"/>
      <name val="Times New Roman"/>
      <family val="1"/>
      <charset val="204"/>
    </font>
    <font>
      <sz val="11"/>
      <color theme="1"/>
      <name val="Calibri"/>
      <family val="2"/>
      <charset val="204"/>
      <scheme val="minor"/>
    </font>
    <font>
      <sz val="10"/>
      <name val="Calibri"/>
      <family val="2"/>
      <charset val="204"/>
      <scheme val="minor"/>
    </font>
    <font>
      <sz val="8"/>
      <color theme="1"/>
      <name val="Times New Roman"/>
      <family val="1"/>
      <charset val="204"/>
    </font>
    <font>
      <sz val="9"/>
      <color theme="1"/>
      <name val="Times New Roman"/>
      <family val="1"/>
      <charset val="204"/>
    </font>
    <font>
      <sz val="9"/>
      <color rgb="FF212121"/>
      <name val="Times New Roman"/>
      <family val="1"/>
      <charset val="204"/>
    </font>
    <font>
      <b/>
      <sz val="10"/>
      <color theme="1"/>
      <name val="Calibri"/>
      <family val="2"/>
      <charset val="204"/>
      <scheme val="minor"/>
    </font>
    <font>
      <b/>
      <sz val="10"/>
      <color rgb="FF212121"/>
      <name val="Calibri"/>
      <family val="2"/>
      <charset val="204"/>
      <scheme val="minor"/>
    </font>
    <font>
      <b/>
      <sz val="8"/>
      <color theme="1"/>
      <name val="Times New Roman"/>
      <family val="1"/>
      <charset val="204"/>
    </font>
    <font>
      <sz val="9"/>
      <color rgb="FF000000"/>
      <name val="Times New Roman"/>
      <family val="1"/>
      <charset val="204"/>
    </font>
    <font>
      <b/>
      <sz val="9"/>
      <color theme="1"/>
      <name val="Times New Roman"/>
      <family val="1"/>
      <charset val="204"/>
    </font>
    <font>
      <b/>
      <sz val="11"/>
      <color theme="1"/>
      <name val="Calibri"/>
      <family val="2"/>
      <charset val="204"/>
      <scheme val="minor"/>
    </font>
    <font>
      <sz val="10"/>
      <color theme="1"/>
      <name val="Times New Roman"/>
      <family val="1"/>
      <charset val="204"/>
    </font>
    <font>
      <b/>
      <sz val="11"/>
      <color rgb="FF212121"/>
      <name val="Calibri"/>
      <family val="2"/>
      <charset val="204"/>
      <scheme val="minor"/>
    </font>
    <font>
      <sz val="9"/>
      <color theme="1"/>
      <name val="Calibri"/>
      <family val="2"/>
      <charset val="204"/>
      <scheme val="minor"/>
    </font>
    <font>
      <sz val="9"/>
      <color theme="1"/>
      <name val="Calibri"/>
      <family val="2"/>
      <scheme val="minor"/>
    </font>
    <font>
      <b/>
      <sz val="9"/>
      <color theme="1"/>
      <name val="Calibri"/>
      <family val="2"/>
      <charset val="204"/>
      <scheme val="minor"/>
    </font>
    <font>
      <sz val="10"/>
      <color theme="1"/>
      <name val="Calibri"/>
      <family val="2"/>
      <charset val="204"/>
      <scheme val="minor"/>
    </font>
    <font>
      <b/>
      <sz val="11"/>
      <color theme="1"/>
      <name val="Calibri"/>
      <family val="2"/>
      <scheme val="minor"/>
    </font>
    <font>
      <sz val="8"/>
      <color rgb="FF000000"/>
      <name val="Verdana"/>
      <family val="2"/>
      <charset val="204"/>
    </font>
    <font>
      <b/>
      <i/>
      <sz val="8"/>
      <color rgb="FF000000"/>
      <name val="Verdana"/>
      <family val="2"/>
      <charset val="204"/>
    </font>
    <font>
      <b/>
      <sz val="8"/>
      <color rgb="FF000000"/>
      <name val="Verdana"/>
      <family val="2"/>
      <charset val="204"/>
    </font>
    <font>
      <sz val="8"/>
      <color theme="1"/>
      <name val="Verdana"/>
      <family val="2"/>
      <charset val="204"/>
    </font>
    <font>
      <sz val="9"/>
      <color theme="1"/>
      <name val="Verdana"/>
      <family val="2"/>
      <charset val="204"/>
    </font>
    <font>
      <b/>
      <sz val="11"/>
      <color rgb="FFFF0000"/>
      <name val="Calibri"/>
      <family val="2"/>
      <charset val="204"/>
    </font>
    <font>
      <i/>
      <sz val="10"/>
      <name val="Arial Cyr"/>
      <charset val="204"/>
    </font>
    <font>
      <sz val="10"/>
      <color rgb="FFFF0000"/>
      <name val="Arial Cyr"/>
      <charset val="204"/>
    </font>
    <font>
      <b/>
      <sz val="9"/>
      <color rgb="FFFF0000"/>
      <name val="Times New Roman"/>
      <family val="1"/>
      <charset val="204"/>
    </font>
    <font>
      <b/>
      <i/>
      <sz val="9"/>
      <color rgb="FFFF0000"/>
      <name val="Times New Roman"/>
      <family val="1"/>
      <charset val="204"/>
    </font>
    <font>
      <b/>
      <sz val="10"/>
      <color rgb="FFFF0000"/>
      <name val="Calibri"/>
      <family val="2"/>
      <charset val="204"/>
    </font>
    <font>
      <b/>
      <sz val="10"/>
      <name val="Calibri"/>
      <family val="2"/>
      <charset val="204"/>
    </font>
    <font>
      <b/>
      <u/>
      <sz val="10"/>
      <name val="Times New Roman"/>
      <family val="1"/>
      <charset val="204"/>
    </font>
    <font>
      <b/>
      <i/>
      <sz val="10"/>
      <name val="Times New Roman"/>
      <family val="1"/>
      <charset val="204"/>
    </font>
    <font>
      <sz val="9"/>
      <name val="Calibri"/>
      <family val="2"/>
      <charset val="204"/>
      <scheme val="minor"/>
    </font>
    <font>
      <sz val="10"/>
      <color rgb="FFFF0000"/>
      <name val="Calibri"/>
      <family val="2"/>
      <charset val="204"/>
      <scheme val="minor"/>
    </font>
    <font>
      <b/>
      <sz val="10"/>
      <name val="Calibri"/>
      <family val="2"/>
      <charset val="204"/>
      <scheme val="minor"/>
    </font>
    <font>
      <sz val="11"/>
      <color rgb="FF484151"/>
      <name val="Arial"/>
      <family val="2"/>
      <charset val="204"/>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B2E4A4"/>
        <bgColor indexed="64"/>
      </patternFill>
    </fill>
    <fill>
      <patternFill patternType="solid">
        <fgColor rgb="FFFFCCFF"/>
        <bgColor indexed="64"/>
      </patternFill>
    </fill>
    <fill>
      <patternFill patternType="solid">
        <fgColor theme="7" tint="0.79998168889431442"/>
        <bgColor indexed="64"/>
      </patternFill>
    </fill>
    <fill>
      <patternFill patternType="solid">
        <fgColor rgb="FFFF99FF"/>
        <bgColor indexed="64"/>
      </patternFill>
    </fill>
  </fills>
  <borders count="40">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6">
    <xf numFmtId="0" fontId="0" fillId="0" borderId="0"/>
    <xf numFmtId="0" fontId="4" fillId="0" borderId="0"/>
    <xf numFmtId="0" fontId="4" fillId="0" borderId="0"/>
    <xf numFmtId="0" fontId="29" fillId="0" borderId="0"/>
    <xf numFmtId="0" fontId="3" fillId="0" borderId="0"/>
    <xf numFmtId="0" fontId="2" fillId="0" borderId="0"/>
  </cellStyleXfs>
  <cellXfs count="271">
    <xf numFmtId="0" fontId="0" fillId="0" borderId="0" xfId="0"/>
    <xf numFmtId="0" fontId="5" fillId="0" borderId="0" xfId="0" applyFont="1" applyFill="1"/>
    <xf numFmtId="0" fontId="5" fillId="0" borderId="0" xfId="0" applyFont="1"/>
    <xf numFmtId="0" fontId="6" fillId="0" borderId="0" xfId="0" applyFont="1" applyFill="1"/>
    <xf numFmtId="0" fontId="7" fillId="2" borderId="0" xfId="0" applyFont="1" applyFill="1"/>
    <xf numFmtId="0" fontId="30" fillId="2" borderId="0" xfId="0" applyFont="1" applyFill="1"/>
    <xf numFmtId="0" fontId="6" fillId="3" borderId="1" xfId="0" applyFont="1" applyFill="1" applyBorder="1" applyAlignment="1"/>
    <xf numFmtId="0" fontId="6" fillId="3" borderId="2" xfId="0" applyFont="1" applyFill="1" applyBorder="1" applyAlignment="1"/>
    <xf numFmtId="0" fontId="30" fillId="0" borderId="3" xfId="0" applyFont="1" applyFill="1" applyBorder="1" applyAlignment="1">
      <alignment wrapText="1"/>
    </xf>
    <xf numFmtId="0" fontId="30" fillId="4"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0" xfId="0" applyFill="1"/>
    <xf numFmtId="0" fontId="7" fillId="2" borderId="3" xfId="0" applyFont="1" applyFill="1" applyBorder="1"/>
    <xf numFmtId="0" fontId="7" fillId="0" borderId="0" xfId="0" applyFont="1"/>
    <xf numFmtId="0" fontId="7" fillId="0" borderId="0" xfId="0" applyFont="1" applyFill="1"/>
    <xf numFmtId="0" fontId="7" fillId="2" borderId="3" xfId="0" applyFont="1" applyFill="1" applyBorder="1" applyAlignment="1">
      <alignment horizontal="right"/>
    </xf>
    <xf numFmtId="0" fontId="7" fillId="5" borderId="0" xfId="0" applyFont="1" applyFill="1"/>
    <xf numFmtId="0" fontId="8" fillId="3" borderId="3" xfId="0" applyFont="1" applyFill="1" applyBorder="1" applyAlignment="1">
      <alignment horizontal="left" vertical="center"/>
    </xf>
    <xf numFmtId="0" fontId="31" fillId="0" borderId="3" xfId="0" applyFont="1" applyFill="1" applyBorder="1" applyAlignment="1">
      <alignment horizontal="left" vertical="center"/>
    </xf>
    <xf numFmtId="0" fontId="32" fillId="0" borderId="3" xfId="0" applyFont="1" applyFill="1" applyBorder="1" applyAlignment="1">
      <alignment horizontal="left" vertical="center"/>
    </xf>
    <xf numFmtId="0" fontId="7" fillId="2" borderId="0" xfId="0" applyFont="1" applyFill="1" applyBorder="1" applyAlignment="1">
      <alignment horizontal="right"/>
    </xf>
    <xf numFmtId="0" fontId="7" fillId="2" borderId="0" xfId="0" applyFont="1" applyFill="1" applyBorder="1"/>
    <xf numFmtId="0" fontId="30" fillId="0" borderId="0" xfId="0" applyFont="1" applyFill="1"/>
    <xf numFmtId="0" fontId="0" fillId="4" borderId="0" xfId="0" applyFill="1"/>
    <xf numFmtId="0" fontId="6" fillId="3" borderId="4" xfId="0" applyFont="1" applyFill="1" applyBorder="1" applyAlignment="1">
      <alignment vertical="center"/>
    </xf>
    <xf numFmtId="0" fontId="33" fillId="0" borderId="5" xfId="0" applyFont="1" applyBorder="1" applyAlignment="1">
      <alignment horizontal="left" vertical="center" wrapText="1"/>
    </xf>
    <xf numFmtId="1" fontId="7" fillId="2" borderId="3" xfId="0" applyNumberFormat="1" applyFont="1" applyFill="1" applyBorder="1"/>
    <xf numFmtId="0" fontId="0" fillId="2" borderId="0" xfId="0" applyFont="1" applyFill="1"/>
    <xf numFmtId="0" fontId="34" fillId="0" borderId="0" xfId="0" applyFont="1"/>
    <xf numFmtId="0" fontId="0" fillId="0" borderId="0" xfId="0" applyFont="1"/>
    <xf numFmtId="0" fontId="35" fillId="0" borderId="0" xfId="0" applyFont="1" applyAlignment="1">
      <alignment horizontal="left" vertical="center" wrapText="1"/>
    </xf>
    <xf numFmtId="0" fontId="0" fillId="0" borderId="0" xfId="0" applyAlignment="1">
      <alignment wrapText="1"/>
    </xf>
    <xf numFmtId="0" fontId="7" fillId="2" borderId="0" xfId="0" applyFont="1" applyFill="1" applyBorder="1" applyAlignment="1">
      <alignment horizontal="center" vertical="center"/>
    </xf>
    <xf numFmtId="0" fontId="7" fillId="0" borderId="3" xfId="0" applyFont="1" applyFill="1" applyBorder="1"/>
    <xf numFmtId="0" fontId="36" fillId="3" borderId="0" xfId="0" applyFont="1" applyFill="1" applyAlignment="1">
      <alignment horizontal="left" vertical="center"/>
    </xf>
    <xf numFmtId="0" fontId="33" fillId="0" borderId="4" xfId="0" applyFont="1" applyBorder="1" applyAlignment="1">
      <alignment horizontal="left" vertical="center" wrapText="1"/>
    </xf>
    <xf numFmtId="0" fontId="32" fillId="0" borderId="4" xfId="2" applyFont="1" applyFill="1" applyBorder="1" applyAlignment="1">
      <alignment horizontal="center" vertical="center" wrapText="1"/>
    </xf>
    <xf numFmtId="0" fontId="7" fillId="0" borderId="4"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left" vertical="top" wrapText="1"/>
    </xf>
    <xf numFmtId="0" fontId="15" fillId="0" borderId="8" xfId="0" applyFont="1" applyFill="1" applyBorder="1" applyAlignment="1">
      <alignment horizontal="left" vertical="top" wrapText="1"/>
    </xf>
    <xf numFmtId="0" fontId="37" fillId="0" borderId="0" xfId="0" applyFont="1" applyAlignment="1">
      <alignment vertical="center"/>
    </xf>
    <xf numFmtId="0" fontId="7" fillId="0" borderId="3" xfId="0" applyFont="1" applyFill="1" applyBorder="1" applyAlignment="1">
      <alignment horizontal="right"/>
    </xf>
    <xf numFmtId="0" fontId="30" fillId="4" borderId="0" xfId="0" applyFont="1" applyFill="1"/>
    <xf numFmtId="0" fontId="30" fillId="6" borderId="0" xfId="0" applyFont="1" applyFill="1"/>
    <xf numFmtId="1" fontId="30" fillId="0" borderId="3" xfId="0" applyNumberFormat="1" applyFont="1" applyFill="1" applyBorder="1" applyAlignment="1">
      <alignment horizontal="center" vertical="center" wrapText="1"/>
    </xf>
    <xf numFmtId="0" fontId="18" fillId="0" borderId="0" xfId="0" applyFont="1" applyAlignment="1">
      <alignment vertical="center"/>
    </xf>
    <xf numFmtId="0" fontId="6" fillId="0" borderId="0" xfId="0" applyFont="1" applyAlignment="1">
      <alignment wrapText="1"/>
    </xf>
    <xf numFmtId="0" fontId="6" fillId="0" borderId="3" xfId="0" applyFont="1" applyBorder="1" applyAlignment="1">
      <alignment horizontal="center" vertical="center" wrapText="1"/>
    </xf>
    <xf numFmtId="0" fontId="32" fillId="2" borderId="9" xfId="0" applyFont="1" applyFill="1" applyBorder="1" applyAlignment="1">
      <alignment vertical="center" wrapText="1"/>
    </xf>
    <xf numFmtId="0" fontId="32" fillId="2" borderId="10" xfId="0" applyFont="1" applyFill="1" applyBorder="1" applyAlignment="1">
      <alignment vertical="center" wrapText="1"/>
    </xf>
    <xf numFmtId="0" fontId="21" fillId="0" borderId="0" xfId="0" applyFont="1" applyAlignment="1">
      <alignment vertical="center" wrapText="1"/>
    </xf>
    <xf numFmtId="0" fontId="37" fillId="0" borderId="0" xfId="0" applyFont="1" applyAlignment="1">
      <alignment vertical="center" wrapText="1"/>
    </xf>
    <xf numFmtId="0" fontId="7" fillId="0" borderId="0" xfId="0" applyFont="1" applyAlignment="1">
      <alignment vertical="center" wrapText="1"/>
    </xf>
    <xf numFmtId="0" fontId="5" fillId="0" borderId="0" xfId="0" applyFont="1" applyFill="1" applyAlignment="1">
      <alignment wrapText="1"/>
    </xf>
    <xf numFmtId="0" fontId="0" fillId="4" borderId="0" xfId="0" applyFill="1" applyAlignment="1">
      <alignment wrapText="1"/>
    </xf>
    <xf numFmtId="0" fontId="30" fillId="2" borderId="3" xfId="0" applyFont="1" applyFill="1" applyBorder="1" applyAlignment="1">
      <alignment horizontal="center" vertical="center" wrapText="1"/>
    </xf>
    <xf numFmtId="0" fontId="30" fillId="3" borderId="0" xfId="0" applyFont="1" applyFill="1"/>
    <xf numFmtId="0" fontId="6" fillId="7" borderId="0" xfId="1" applyFont="1" applyFill="1" applyAlignment="1">
      <alignment horizontal="left" vertical="center"/>
    </xf>
    <xf numFmtId="0" fontId="7" fillId="0" borderId="0" xfId="1" applyFont="1" applyAlignment="1">
      <alignment horizontal="left" vertical="center"/>
    </xf>
    <xf numFmtId="0" fontId="32" fillId="0" borderId="0" xfId="1" applyFont="1" applyAlignment="1">
      <alignment horizontal="left" vertical="center"/>
    </xf>
    <xf numFmtId="0" fontId="38" fillId="7" borderId="0" xfId="0" applyFont="1" applyFill="1"/>
    <xf numFmtId="0" fontId="32" fillId="0" borderId="0" xfId="0" applyFont="1" applyAlignment="1">
      <alignment horizontal="left" vertical="center" wrapText="1"/>
    </xf>
    <xf numFmtId="0" fontId="38" fillId="0" borderId="3" xfId="0" applyFont="1" applyBorder="1" applyAlignment="1">
      <alignment horizontal="center" vertical="center" wrapText="1"/>
    </xf>
    <xf numFmtId="0" fontId="33" fillId="0" borderId="0" xfId="0" applyFont="1" applyAlignment="1">
      <alignment vertical="center" wrapText="1"/>
    </xf>
    <xf numFmtId="0" fontId="38" fillId="7" borderId="0" xfId="3" applyFont="1" applyFill="1" applyAlignment="1">
      <alignment horizontal="left" vertical="center"/>
    </xf>
    <xf numFmtId="0" fontId="8" fillId="2" borderId="3" xfId="0" applyFont="1" applyFill="1" applyBorder="1" applyAlignment="1">
      <alignment horizontal="left" vertical="center"/>
    </xf>
    <xf numFmtId="0" fontId="38" fillId="3" borderId="2" xfId="0" applyFont="1" applyFill="1" applyBorder="1"/>
    <xf numFmtId="0" fontId="24" fillId="0" borderId="0" xfId="0" applyFont="1" applyAlignment="1">
      <alignment wrapText="1"/>
    </xf>
    <xf numFmtId="0" fontId="32" fillId="0" borderId="0" xfId="0" applyFont="1" applyAlignment="1">
      <alignment vertical="center" wrapText="1"/>
    </xf>
    <xf numFmtId="0" fontId="6" fillId="3" borderId="0" xfId="0" applyFont="1" applyFill="1" applyAlignment="1">
      <alignment horizontal="left" wrapText="1"/>
    </xf>
    <xf numFmtId="14" fontId="30" fillId="2" borderId="3" xfId="0" applyNumberFormat="1" applyFont="1" applyFill="1" applyBorder="1" applyAlignment="1">
      <alignment horizontal="center" vertical="center" wrapText="1"/>
    </xf>
    <xf numFmtId="14" fontId="30" fillId="4" borderId="3" xfId="0" applyNumberFormat="1" applyFont="1" applyFill="1" applyBorder="1" applyAlignment="1">
      <alignment horizontal="center" vertical="center" wrapText="1"/>
    </xf>
    <xf numFmtId="14" fontId="30"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3" xfId="0" applyFont="1" applyFill="1" applyBorder="1"/>
    <xf numFmtId="0" fontId="7" fillId="2" borderId="0" xfId="0" applyFont="1" applyFill="1"/>
    <xf numFmtId="0" fontId="6" fillId="3" borderId="2" xfId="0" applyFont="1" applyFill="1" applyBorder="1" applyAlignment="1"/>
    <xf numFmtId="0" fontId="6" fillId="3" borderId="0" xfId="0" applyFont="1" applyFill="1" applyAlignment="1">
      <alignment horizontal="left" wrapText="1"/>
    </xf>
    <xf numFmtId="0" fontId="39" fillId="4" borderId="0" xfId="0" applyFont="1" applyFill="1"/>
    <xf numFmtId="0" fontId="39" fillId="0" borderId="0" xfId="0" applyFont="1"/>
    <xf numFmtId="0" fontId="32" fillId="0" borderId="0" xfId="0" applyFont="1" applyAlignment="1">
      <alignment horizontal="right" vertical="center" wrapText="1"/>
    </xf>
    <xf numFmtId="0" fontId="40" fillId="0" borderId="0" xfId="0" applyFont="1" applyAlignment="1">
      <alignment horizontal="left" vertical="center" wrapText="1"/>
    </xf>
    <xf numFmtId="1" fontId="30" fillId="2" borderId="3" xfId="0" applyNumberFormat="1" applyFont="1" applyFill="1" applyBorder="1" applyAlignment="1">
      <alignment horizontal="center" vertical="center" wrapText="1"/>
    </xf>
    <xf numFmtId="1" fontId="7" fillId="0" borderId="3" xfId="0" applyNumberFormat="1" applyFont="1" applyFill="1" applyBorder="1"/>
    <xf numFmtId="0" fontId="22" fillId="3" borderId="13" xfId="0" applyFont="1" applyFill="1" applyBorder="1" applyAlignment="1">
      <alignment horizontal="left" vertical="center"/>
    </xf>
    <xf numFmtId="0" fontId="6" fillId="3" borderId="0" xfId="1" applyFont="1" applyFill="1" applyAlignment="1">
      <alignment horizontal="left" vertical="center"/>
    </xf>
    <xf numFmtId="0" fontId="38" fillId="3" borderId="0" xfId="0" applyFont="1" applyFill="1"/>
    <xf numFmtId="0" fontId="5" fillId="3" borderId="0" xfId="0" applyFont="1" applyFill="1"/>
    <xf numFmtId="0" fontId="38" fillId="3" borderId="0" xfId="0" applyFont="1" applyFill="1" applyAlignment="1">
      <alignment horizontal="left" vertical="center"/>
    </xf>
    <xf numFmtId="0" fontId="38" fillId="3" borderId="0" xfId="0" applyFont="1" applyFill="1" applyAlignment="1">
      <alignment vertical="center"/>
    </xf>
    <xf numFmtId="0" fontId="38" fillId="3" borderId="0" xfId="0" applyFont="1" applyFill="1" applyAlignment="1">
      <alignment horizontal="left" vertical="center" wrapText="1"/>
    </xf>
    <xf numFmtId="0" fontId="40" fillId="3" borderId="0" xfId="0" applyFont="1" applyFill="1" applyAlignment="1">
      <alignment horizontal="left" vertical="center" wrapText="1"/>
    </xf>
    <xf numFmtId="0" fontId="7" fillId="0" borderId="14"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7" fillId="0" borderId="0" xfId="0" applyFont="1" applyBorder="1" applyAlignment="1">
      <alignment wrapText="1"/>
    </xf>
    <xf numFmtId="0" fontId="7" fillId="0" borderId="17" xfId="0" applyFont="1" applyBorder="1" applyAlignment="1">
      <alignment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6" fillId="4" borderId="0" xfId="0" applyFont="1" applyFill="1"/>
    <xf numFmtId="0" fontId="46" fillId="4" borderId="0" xfId="0" applyFont="1" applyFill="1"/>
    <xf numFmtId="0" fontId="32" fillId="0" borderId="3" xfId="0" applyFont="1" applyBorder="1" applyAlignment="1">
      <alignment vertical="center"/>
    </xf>
    <xf numFmtId="0" fontId="0" fillId="0" borderId="3" xfId="0" applyBorder="1"/>
    <xf numFmtId="0" fontId="5" fillId="0" borderId="3" xfId="0" applyFont="1" applyBorder="1"/>
    <xf numFmtId="0" fontId="32" fillId="0" borderId="0" xfId="0" applyFont="1" applyBorder="1" applyAlignment="1">
      <alignment vertical="center"/>
    </xf>
    <xf numFmtId="0" fontId="0" fillId="0" borderId="0" xfId="0" applyBorder="1"/>
    <xf numFmtId="0" fontId="5" fillId="0" borderId="0" xfId="0" applyFont="1" applyBorder="1"/>
    <xf numFmtId="0" fontId="7" fillId="0" borderId="0" xfId="0" applyFont="1" applyAlignment="1">
      <alignment vertical="top"/>
    </xf>
    <xf numFmtId="0" fontId="7" fillId="0" borderId="3" xfId="0" applyFont="1" applyBorder="1" applyAlignment="1">
      <alignment horizontal="left" vertical="top" wrapText="1"/>
    </xf>
    <xf numFmtId="0" fontId="32" fillId="0" borderId="0" xfId="1" applyFont="1" applyAlignment="1">
      <alignment horizontal="left" vertical="top" wrapText="1"/>
    </xf>
    <xf numFmtId="0" fontId="47" fillId="0" borderId="0" xfId="0" applyFont="1" applyAlignment="1">
      <alignment vertical="center" wrapText="1"/>
    </xf>
    <xf numFmtId="0" fontId="5" fillId="0" borderId="5" xfId="0" applyFont="1" applyBorder="1"/>
    <xf numFmtId="0" fontId="7" fillId="0" borderId="0" xfId="0" applyFont="1" applyBorder="1" applyAlignment="1">
      <alignment horizontal="left" vertical="top" wrapText="1"/>
    </xf>
    <xf numFmtId="0" fontId="32" fillId="3" borderId="21" xfId="1" applyFont="1" applyFill="1" applyBorder="1" applyAlignment="1">
      <alignment horizontal="left" vertical="top" wrapText="1"/>
    </xf>
    <xf numFmtId="0" fontId="19" fillId="0" borderId="0" xfId="0" applyFont="1" applyAlignment="1">
      <alignment horizontal="left" vertical="center" wrapText="1"/>
    </xf>
    <xf numFmtId="0" fontId="38" fillId="3" borderId="0" xfId="0" applyFont="1" applyFill="1" applyAlignment="1">
      <alignment vertical="center" wrapText="1"/>
    </xf>
    <xf numFmtId="0" fontId="47" fillId="3" borderId="0" xfId="0" applyFont="1" applyFill="1" applyAlignment="1">
      <alignment vertical="center" wrapText="1"/>
    </xf>
    <xf numFmtId="0" fontId="47" fillId="0" borderId="12" xfId="0" applyFont="1" applyFill="1" applyBorder="1" applyAlignment="1">
      <alignment vertical="center" wrapText="1"/>
    </xf>
    <xf numFmtId="0" fontId="6" fillId="3" borderId="1" xfId="0" applyFont="1" applyFill="1" applyBorder="1" applyAlignment="1">
      <alignment horizontal="left" vertical="top" wrapText="1"/>
    </xf>
    <xf numFmtId="0" fontId="32" fillId="0" borderId="0" xfId="1" applyFont="1" applyFill="1" applyAlignment="1">
      <alignment horizontal="left" vertical="top" wrapText="1"/>
    </xf>
    <xf numFmtId="0" fontId="47" fillId="0" borderId="12" xfId="0" applyFont="1" applyFill="1" applyBorder="1" applyAlignment="1">
      <alignment horizontal="left" vertical="center" wrapText="1" indent="1"/>
    </xf>
    <xf numFmtId="1" fontId="30" fillId="0" borderId="0" xfId="0" applyNumberFormat="1" applyFont="1" applyFill="1" applyBorder="1" applyAlignment="1">
      <alignment horizontal="center" vertical="center" wrapText="1"/>
    </xf>
    <xf numFmtId="0" fontId="7" fillId="0" borderId="0" xfId="0" applyFont="1" applyFill="1" applyBorder="1" applyAlignment="1">
      <alignment horizontal="right"/>
    </xf>
    <xf numFmtId="0" fontId="7" fillId="0" borderId="0" xfId="0" applyFont="1" applyFill="1" applyBorder="1"/>
    <xf numFmtId="0" fontId="7" fillId="0" borderId="22" xfId="0" applyFont="1" applyFill="1" applyBorder="1" applyAlignment="1">
      <alignment horizontal="right"/>
    </xf>
    <xf numFmtId="1" fontId="30" fillId="0" borderId="22"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0" fillId="2" borderId="0" xfId="0" applyFont="1" applyFill="1" applyAlignment="1">
      <alignment horizontal="center" vertical="center"/>
    </xf>
    <xf numFmtId="0" fontId="6" fillId="3" borderId="1" xfId="0" applyFont="1" applyFill="1" applyBorder="1" applyAlignment="1">
      <alignment horizontal="center" wrapText="1"/>
    </xf>
    <xf numFmtId="1" fontId="7" fillId="0" borderId="0" xfId="0" applyNumberFormat="1" applyFont="1" applyFill="1" applyBorder="1"/>
    <xf numFmtId="0" fontId="6" fillId="3" borderId="2" xfId="0" applyFont="1" applyFill="1" applyBorder="1" applyAlignment="1">
      <alignment wrapText="1"/>
    </xf>
    <xf numFmtId="0" fontId="54" fillId="0" borderId="0" xfId="0" applyFont="1"/>
    <xf numFmtId="0" fontId="7" fillId="0" borderId="3" xfId="0" applyFont="1" applyFill="1" applyBorder="1" applyAlignment="1"/>
    <xf numFmtId="0" fontId="6" fillId="3" borderId="3" xfId="0" applyFont="1" applyFill="1" applyBorder="1" applyAlignment="1">
      <alignment wrapText="1"/>
    </xf>
    <xf numFmtId="0" fontId="30" fillId="0" borderId="3" xfId="0" applyNumberFormat="1" applyFont="1" applyFill="1" applyBorder="1" applyAlignment="1">
      <alignment horizontal="center" vertical="center" wrapText="1"/>
    </xf>
    <xf numFmtId="0" fontId="6" fillId="3" borderId="3" xfId="1" applyFont="1" applyFill="1" applyBorder="1" applyAlignment="1">
      <alignment horizontal="left" vertical="center" wrapText="1"/>
    </xf>
    <xf numFmtId="0" fontId="7" fillId="0" borderId="3" xfId="0" applyFont="1" applyFill="1" applyBorder="1" applyAlignment="1">
      <alignment wrapText="1"/>
    </xf>
    <xf numFmtId="0" fontId="6" fillId="3" borderId="3" xfId="1" applyFont="1" applyFill="1" applyBorder="1" applyAlignment="1">
      <alignment horizontal="left" vertical="center"/>
    </xf>
    <xf numFmtId="0" fontId="38" fillId="3" borderId="3" xfId="0" applyFont="1" applyFill="1" applyBorder="1" applyAlignment="1">
      <alignment horizontal="left" wrapText="1"/>
    </xf>
    <xf numFmtId="0" fontId="38" fillId="3" borderId="3" xfId="0" applyFont="1" applyFill="1" applyBorder="1" applyAlignment="1">
      <alignment horizontal="left" vertical="center"/>
    </xf>
    <xf numFmtId="0" fontId="32" fillId="0" borderId="3" xfId="0" applyFont="1" applyBorder="1" applyAlignment="1">
      <alignment vertical="center" wrapText="1"/>
    </xf>
    <xf numFmtId="0" fontId="0" fillId="0" borderId="0" xfId="0" applyFill="1" applyBorder="1"/>
    <xf numFmtId="0" fontId="32" fillId="0" borderId="3" xfId="0" applyFont="1" applyFill="1" applyBorder="1" applyAlignment="1">
      <alignment horizontal="left" vertical="center" wrapText="1"/>
    </xf>
    <xf numFmtId="0" fontId="32" fillId="0" borderId="3" xfId="1" applyFont="1" applyFill="1" applyBorder="1" applyAlignment="1">
      <alignment horizontal="left" vertical="center" wrapText="1"/>
    </xf>
    <xf numFmtId="0" fontId="32" fillId="0" borderId="0" xfId="1" applyFont="1" applyFill="1" applyAlignment="1">
      <alignment horizontal="left" vertical="center"/>
    </xf>
    <xf numFmtId="0" fontId="7" fillId="0" borderId="28" xfId="0" applyFont="1" applyFill="1" applyBorder="1"/>
    <xf numFmtId="14" fontId="30" fillId="0" borderId="28" xfId="0" applyNumberFormat="1" applyFont="1" applyFill="1" applyBorder="1" applyAlignment="1">
      <alignment horizontal="center" vertical="center" wrapText="1"/>
    </xf>
    <xf numFmtId="0" fontId="7" fillId="0" borderId="5" xfId="0" applyFont="1" applyFill="1" applyBorder="1" applyAlignment="1">
      <alignment horizontal="right"/>
    </xf>
    <xf numFmtId="0" fontId="7" fillId="0" borderId="3" xfId="0" applyFont="1" applyFill="1" applyBorder="1" applyAlignment="1">
      <alignment vertical="top" wrapText="1"/>
    </xf>
    <xf numFmtId="0" fontId="32" fillId="0" borderId="0" xfId="1" applyFont="1" applyBorder="1" applyAlignment="1">
      <alignment horizontal="left" vertical="center" wrapText="1"/>
    </xf>
    <xf numFmtId="0" fontId="7" fillId="0" borderId="3" xfId="0" applyFont="1" applyFill="1" applyBorder="1" applyAlignment="1">
      <alignment horizontal="left" vertical="top" wrapText="1"/>
    </xf>
    <xf numFmtId="0" fontId="0" fillId="0" borderId="0" xfId="0" applyFill="1" applyAlignment="1">
      <alignment vertical="top"/>
    </xf>
    <xf numFmtId="0" fontId="0" fillId="0" borderId="0" xfId="0" applyFill="1" applyAlignment="1"/>
    <xf numFmtId="0" fontId="7" fillId="0" borderId="0" xfId="0" applyFont="1" applyAlignment="1"/>
    <xf numFmtId="0" fontId="6" fillId="3" borderId="3" xfId="0" applyFont="1" applyFill="1" applyBorder="1" applyAlignment="1">
      <alignment vertical="top" wrapText="1"/>
    </xf>
    <xf numFmtId="0" fontId="7" fillId="0" borderId="3" xfId="0" applyFont="1" applyBorder="1" applyAlignment="1">
      <alignment wrapText="1"/>
    </xf>
    <xf numFmtId="0" fontId="30" fillId="0" borderId="28" xfId="0" applyNumberFormat="1" applyFont="1" applyFill="1" applyBorder="1" applyAlignment="1">
      <alignment horizontal="center" vertical="center" wrapText="1"/>
    </xf>
    <xf numFmtId="1" fontId="7" fillId="0" borderId="28" xfId="0" applyNumberFormat="1" applyFont="1" applyFill="1" applyBorder="1"/>
    <xf numFmtId="0" fontId="6" fillId="0" borderId="31" xfId="0" applyFont="1" applyFill="1" applyBorder="1" applyAlignment="1">
      <alignment horizontal="center" vertical="center" wrapText="1"/>
    </xf>
    <xf numFmtId="0" fontId="7" fillId="0" borderId="31" xfId="0" applyFont="1" applyFill="1" applyBorder="1"/>
    <xf numFmtId="0" fontId="7" fillId="0" borderId="31" xfId="0" applyFont="1" applyFill="1" applyBorder="1" applyAlignment="1">
      <alignment horizontal="right"/>
    </xf>
    <xf numFmtId="0" fontId="6" fillId="8" borderId="30" xfId="0" applyFont="1" applyFill="1" applyBorder="1" applyAlignment="1">
      <alignment wrapText="1"/>
    </xf>
    <xf numFmtId="0" fontId="6" fillId="10" borderId="31" xfId="0" applyFont="1" applyFill="1" applyBorder="1" applyAlignment="1">
      <alignment horizontal="center" vertical="center" wrapText="1"/>
    </xf>
    <xf numFmtId="0" fontId="7" fillId="0" borderId="32" xfId="0" applyFont="1" applyFill="1" applyBorder="1" applyAlignment="1">
      <alignment horizontal="right"/>
    </xf>
    <xf numFmtId="0" fontId="7" fillId="0" borderId="30" xfId="0" applyFont="1" applyFill="1" applyBorder="1" applyAlignment="1">
      <alignment horizontal="right"/>
    </xf>
    <xf numFmtId="0" fontId="7" fillId="0" borderId="26" xfId="0" applyFont="1" applyFill="1" applyBorder="1" applyAlignment="1">
      <alignment horizontal="right"/>
    </xf>
    <xf numFmtId="0" fontId="6" fillId="3" borderId="33" xfId="0" applyFont="1" applyFill="1" applyBorder="1" applyAlignment="1">
      <alignment wrapText="1"/>
    </xf>
    <xf numFmtId="0" fontId="7" fillId="0" borderId="3" xfId="0" applyFont="1" applyFill="1" applyBorder="1" applyAlignment="1">
      <alignment horizontal="center" vertical="center" wrapText="1"/>
    </xf>
    <xf numFmtId="0" fontId="0" fillId="0" borderId="0" xfId="0" applyFont="1" applyFill="1"/>
    <xf numFmtId="0" fontId="6" fillId="0" borderId="3" xfId="1" applyFont="1" applyFill="1" applyBorder="1" applyAlignment="1">
      <alignment horizontal="left" vertical="center" wrapText="1"/>
    </xf>
    <xf numFmtId="0" fontId="24" fillId="0" borderId="3" xfId="0" applyFont="1" applyFill="1" applyBorder="1" applyAlignment="1">
      <alignment wrapText="1"/>
    </xf>
    <xf numFmtId="0" fontId="32" fillId="0" borderId="3" xfId="0" applyFont="1" applyFill="1" applyBorder="1" applyAlignment="1">
      <alignment horizontal="left" vertical="top" wrapText="1"/>
    </xf>
    <xf numFmtId="0" fontId="32" fillId="0" borderId="27" xfId="0" applyFont="1" applyFill="1" applyBorder="1" applyAlignment="1">
      <alignment horizontal="left" vertical="center" wrapText="1"/>
    </xf>
    <xf numFmtId="0" fontId="38" fillId="3" borderId="3" xfId="0" applyFont="1" applyFill="1" applyBorder="1"/>
    <xf numFmtId="0" fontId="6" fillId="3" borderId="3" xfId="0" applyFont="1" applyFill="1" applyBorder="1" applyAlignment="1">
      <alignment vertical="center" wrapText="1"/>
    </xf>
    <xf numFmtId="14" fontId="30" fillId="0" borderId="0" xfId="0" applyNumberFormat="1" applyFont="1" applyFill="1" applyBorder="1" applyAlignment="1">
      <alignment horizontal="center" vertical="center" wrapText="1"/>
    </xf>
    <xf numFmtId="0" fontId="30" fillId="0" borderId="0" xfId="0" applyNumberFormat="1" applyFont="1" applyFill="1" applyBorder="1" applyAlignment="1">
      <alignment horizontal="center" vertical="center" wrapText="1"/>
    </xf>
    <xf numFmtId="0" fontId="32" fillId="0" borderId="26" xfId="0" applyFont="1" applyFill="1" applyBorder="1" applyAlignment="1">
      <alignment horizontal="left" vertical="center" wrapText="1"/>
    </xf>
    <xf numFmtId="0" fontId="38" fillId="0" borderId="26" xfId="0" applyFont="1" applyFill="1" applyBorder="1" applyAlignment="1">
      <alignment horizontal="left" vertical="center" wrapText="1"/>
    </xf>
    <xf numFmtId="0" fontId="32" fillId="0" borderId="27" xfId="0" applyFont="1" applyFill="1" applyBorder="1" applyAlignment="1">
      <alignment horizontal="left" vertical="top" wrapText="1"/>
    </xf>
    <xf numFmtId="0" fontId="7" fillId="5" borderId="3" xfId="0" applyFont="1" applyFill="1" applyBorder="1"/>
    <xf numFmtId="1" fontId="7" fillId="9" borderId="29" xfId="0" applyNumberFormat="1" applyFont="1" applyFill="1" applyBorder="1"/>
    <xf numFmtId="0" fontId="24" fillId="0" borderId="3" xfId="0" applyFont="1" applyBorder="1" applyAlignment="1">
      <alignment vertical="top" wrapText="1"/>
    </xf>
    <xf numFmtId="0" fontId="7" fillId="4" borderId="3" xfId="0" applyFont="1" applyFill="1" applyBorder="1"/>
    <xf numFmtId="0" fontId="7" fillId="11" borderId="3" xfId="0" applyFont="1" applyFill="1" applyBorder="1"/>
    <xf numFmtId="0" fontId="7" fillId="12" borderId="3" xfId="0" applyFont="1" applyFill="1" applyBorder="1"/>
    <xf numFmtId="0" fontId="6" fillId="3" borderId="0" xfId="0" applyFont="1" applyFill="1" applyAlignment="1">
      <alignment horizontal="left"/>
    </xf>
    <xf numFmtId="0" fontId="32" fillId="0" borderId="3" xfId="1" applyFont="1" applyBorder="1" applyAlignment="1">
      <alignment horizontal="left" vertical="top" wrapText="1"/>
    </xf>
    <xf numFmtId="0" fontId="38" fillId="0" borderId="26" xfId="0" applyFont="1" applyFill="1" applyBorder="1" applyAlignment="1">
      <alignment horizontal="left" vertical="center"/>
    </xf>
    <xf numFmtId="0" fontId="32" fillId="0" borderId="27" xfId="0" applyFont="1" applyFill="1" applyBorder="1" applyAlignment="1">
      <alignment horizontal="left" vertical="center"/>
    </xf>
    <xf numFmtId="0" fontId="32" fillId="0" borderId="27" xfId="0" applyFont="1" applyFill="1" applyBorder="1" applyAlignment="1">
      <alignment horizontal="left" vertical="top"/>
    </xf>
    <xf numFmtId="0" fontId="32" fillId="0" borderId="26" xfId="0" applyFont="1" applyFill="1" applyBorder="1" applyAlignment="1">
      <alignment horizontal="left" vertical="center"/>
    </xf>
    <xf numFmtId="0" fontId="32" fillId="0" borderId="30" xfId="0" applyFont="1" applyFill="1" applyBorder="1" applyAlignment="1">
      <alignment horizontal="left" vertical="top" wrapText="1"/>
    </xf>
    <xf numFmtId="0" fontId="32" fillId="0" borderId="34" xfId="0" applyFont="1" applyFill="1" applyBorder="1" applyAlignment="1">
      <alignment horizontal="left" vertical="top" wrapText="1"/>
    </xf>
    <xf numFmtId="0" fontId="0" fillId="0" borderId="0" xfId="0" applyFill="1" applyBorder="1" applyAlignment="1">
      <alignment wrapText="1"/>
    </xf>
    <xf numFmtId="0" fontId="32" fillId="0" borderId="30"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0" fillId="0" borderId="0" xfId="0" applyFill="1" applyAlignment="1">
      <alignment wrapText="1"/>
    </xf>
    <xf numFmtId="0" fontId="6" fillId="0" borderId="2" xfId="0" applyFont="1" applyFill="1" applyBorder="1" applyAlignment="1">
      <alignment wrapText="1"/>
    </xf>
    <xf numFmtId="0" fontId="6" fillId="0" borderId="0" xfId="0" applyFont="1" applyFill="1" applyAlignment="1">
      <alignment wrapText="1"/>
    </xf>
    <xf numFmtId="0" fontId="7" fillId="0" borderId="17" xfId="0" applyFont="1" applyFill="1" applyBorder="1"/>
    <xf numFmtId="14" fontId="30" fillId="0" borderId="29" xfId="0" applyNumberFormat="1" applyFont="1" applyFill="1" applyBorder="1" applyAlignment="1">
      <alignment horizontal="center" vertical="center" wrapText="1"/>
    </xf>
    <xf numFmtId="0" fontId="7" fillId="0" borderId="33" xfId="0" applyFont="1" applyFill="1" applyBorder="1" applyAlignment="1">
      <alignment vertical="center" wrapText="1"/>
    </xf>
    <xf numFmtId="0" fontId="32" fillId="0" borderId="3" xfId="0" applyFont="1" applyFill="1" applyBorder="1" applyAlignment="1">
      <alignment horizontal="left" vertical="top"/>
    </xf>
    <xf numFmtId="14" fontId="30" fillId="0" borderId="35" xfId="0" applyNumberFormat="1" applyFont="1" applyFill="1" applyBorder="1" applyAlignment="1">
      <alignment horizontal="center" vertical="center" wrapText="1"/>
    </xf>
    <xf numFmtId="0" fontId="7" fillId="0" borderId="5" xfId="0" applyFont="1" applyFill="1" applyBorder="1"/>
    <xf numFmtId="0" fontId="7" fillId="0" borderId="36" xfId="0" applyFont="1" applyFill="1" applyBorder="1"/>
    <xf numFmtId="0" fontId="32" fillId="4" borderId="3" xfId="0" applyFont="1" applyFill="1" applyBorder="1" applyAlignment="1">
      <alignment horizontal="left" vertical="top" wrapText="1"/>
    </xf>
    <xf numFmtId="0" fontId="7" fillId="4" borderId="3" xfId="0" applyFont="1" applyFill="1" applyBorder="1" applyAlignment="1">
      <alignment vertical="center" wrapText="1"/>
    </xf>
    <xf numFmtId="0" fontId="7" fillId="4" borderId="3" xfId="0" applyFont="1" applyFill="1" applyBorder="1" applyAlignment="1">
      <alignment vertical="top" wrapText="1"/>
    </xf>
    <xf numFmtId="0" fontId="7" fillId="0" borderId="5" xfId="0" applyFont="1" applyFill="1" applyBorder="1" applyAlignment="1">
      <alignment horizontal="center" vertical="center" wrapText="1"/>
    </xf>
    <xf numFmtId="0" fontId="7" fillId="0" borderId="39" xfId="0" applyFont="1" applyFill="1" applyBorder="1"/>
    <xf numFmtId="0" fontId="7" fillId="0" borderId="38" xfId="0" applyFont="1" applyFill="1" applyBorder="1"/>
    <xf numFmtId="0" fontId="7" fillId="0" borderId="37" xfId="0" applyFont="1" applyFill="1" applyBorder="1"/>
    <xf numFmtId="0" fontId="62" fillId="2" borderId="0" xfId="0" applyFont="1" applyFill="1"/>
    <xf numFmtId="14" fontId="30" fillId="0" borderId="36" xfId="0" applyNumberFormat="1" applyFont="1" applyFill="1" applyBorder="1" applyAlignment="1">
      <alignment horizontal="center" vertical="center" wrapText="1"/>
    </xf>
    <xf numFmtId="0" fontId="61" fillId="4" borderId="33" xfId="0" applyFont="1" applyFill="1" applyBorder="1" applyAlignment="1">
      <alignment vertical="top" wrapText="1"/>
    </xf>
    <xf numFmtId="0" fontId="32" fillId="4" borderId="3"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0" fillId="2" borderId="0" xfId="0" applyFill="1"/>
    <xf numFmtId="14" fontId="30" fillId="2" borderId="28" xfId="0" applyNumberFormat="1" applyFont="1" applyFill="1" applyBorder="1" applyAlignment="1">
      <alignment horizontal="center" vertical="center" wrapText="1"/>
    </xf>
    <xf numFmtId="0" fontId="7" fillId="0" borderId="3" xfId="1" applyFont="1" applyBorder="1" applyAlignment="1">
      <alignment horizontal="left" vertical="center" wrapText="1"/>
    </xf>
    <xf numFmtId="0" fontId="32" fillId="0" borderId="3" xfId="1" applyFont="1" applyBorder="1" applyAlignment="1">
      <alignment horizontal="left" vertical="center" wrapText="1"/>
    </xf>
    <xf numFmtId="0" fontId="30" fillId="0" borderId="0" xfId="0" applyFont="1" applyFill="1" applyBorder="1"/>
    <xf numFmtId="0" fontId="30" fillId="0" borderId="3" xfId="0" applyFont="1" applyFill="1" applyBorder="1"/>
    <xf numFmtId="0" fontId="64" fillId="0" borderId="0" xfId="0" applyFont="1"/>
    <xf numFmtId="0" fontId="32" fillId="0" borderId="3" xfId="1" applyFont="1" applyFill="1" applyBorder="1" applyAlignment="1">
      <alignment horizontal="left" vertical="top" wrapText="1"/>
    </xf>
    <xf numFmtId="14" fontId="63" fillId="0" borderId="3" xfId="0" applyNumberFormat="1" applyFont="1" applyFill="1" applyBorder="1" applyAlignment="1">
      <alignment horizontal="center" vertical="center" wrapText="1"/>
    </xf>
    <xf numFmtId="14" fontId="30" fillId="4" borderId="29" xfId="0" applyNumberFormat="1" applyFont="1" applyFill="1" applyBorder="1" applyAlignment="1">
      <alignment horizontal="center" vertical="center" wrapText="1"/>
    </xf>
    <xf numFmtId="0" fontId="53" fillId="4" borderId="0" xfId="0" applyFont="1" applyFill="1" applyAlignment="1">
      <alignment horizontal="center" wrapText="1"/>
    </xf>
    <xf numFmtId="0" fontId="7" fillId="0" borderId="2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34" xfId="0" applyFont="1" applyFill="1" applyBorder="1" applyAlignment="1">
      <alignment horizontal="left" vertical="top" wrapText="1"/>
    </xf>
    <xf numFmtId="0" fontId="6" fillId="3" borderId="0" xfId="0" applyFont="1" applyFill="1" applyAlignment="1">
      <alignment horizontal="left" wrapText="1"/>
    </xf>
    <xf numFmtId="0" fontId="41" fillId="0" borderId="0" xfId="0" applyFont="1" applyAlignment="1">
      <alignment horizontal="left" vertical="center" wrapText="1"/>
    </xf>
    <xf numFmtId="0" fontId="42" fillId="0" borderId="0" xfId="0" applyFont="1" applyAlignment="1">
      <alignment horizontal="left" vertical="top" wrapText="1"/>
    </xf>
    <xf numFmtId="0" fontId="43" fillId="0" borderId="0" xfId="0" applyFont="1" applyAlignment="1">
      <alignment horizontal="left" vertical="top"/>
    </xf>
    <xf numFmtId="0" fontId="44" fillId="0" borderId="18" xfId="0" applyFont="1" applyBorder="1" applyAlignment="1">
      <alignment horizontal="left" vertical="top" wrapText="1"/>
    </xf>
    <xf numFmtId="0" fontId="44" fillId="0" borderId="14" xfId="0" applyFont="1" applyBorder="1" applyAlignment="1">
      <alignment horizontal="left" vertical="top" wrapText="1"/>
    </xf>
    <xf numFmtId="0" fontId="44" fillId="0" borderId="16" xfId="0" applyFont="1" applyBorder="1" applyAlignment="1">
      <alignment horizontal="left" vertical="top" wrapText="1"/>
    </xf>
    <xf numFmtId="0" fontId="44" fillId="0" borderId="0" xfId="0" applyFont="1" applyBorder="1" applyAlignment="1">
      <alignment horizontal="left" vertical="top" wrapText="1"/>
    </xf>
    <xf numFmtId="0" fontId="44" fillId="0" borderId="19" xfId="0" applyFont="1" applyBorder="1" applyAlignment="1">
      <alignment horizontal="left" vertical="top" wrapText="1"/>
    </xf>
    <xf numFmtId="0" fontId="44" fillId="0" borderId="20" xfId="0" applyFont="1" applyBorder="1" applyAlignment="1">
      <alignment horizontal="left" vertical="top" wrapText="1"/>
    </xf>
    <xf numFmtId="0" fontId="32" fillId="2" borderId="18" xfId="0" applyFont="1" applyFill="1" applyBorder="1" applyAlignment="1">
      <alignment horizontal="left" vertical="top" wrapText="1"/>
    </xf>
    <xf numFmtId="0" fontId="32" fillId="2" borderId="16" xfId="0" applyFont="1" applyFill="1" applyBorder="1" applyAlignment="1">
      <alignment horizontal="left" vertical="top" wrapText="1"/>
    </xf>
    <xf numFmtId="0" fontId="32" fillId="2" borderId="19" xfId="0" applyFont="1" applyFill="1" applyBorder="1" applyAlignment="1">
      <alignment horizontal="left" vertical="top" wrapText="1"/>
    </xf>
    <xf numFmtId="0" fontId="45" fillId="0" borderId="0" xfId="0" applyFont="1" applyAlignment="1">
      <alignment horizontal="left" wrapText="1"/>
    </xf>
    <xf numFmtId="0" fontId="18" fillId="4" borderId="11" xfId="0" applyFont="1" applyFill="1" applyBorder="1" applyAlignment="1">
      <alignment horizontal="center" vertical="top" wrapText="1"/>
    </xf>
    <xf numFmtId="0" fontId="18" fillId="4" borderId="22" xfId="0" applyFont="1" applyFill="1" applyBorder="1" applyAlignment="1">
      <alignment horizontal="center" vertical="top" wrapText="1"/>
    </xf>
    <xf numFmtId="0" fontId="18" fillId="4" borderId="23" xfId="0" applyFont="1" applyFill="1" applyBorder="1" applyAlignment="1">
      <alignment horizontal="center" vertical="top" wrapText="1"/>
    </xf>
    <xf numFmtId="0" fontId="18" fillId="4" borderId="4" xfId="0" applyFont="1" applyFill="1" applyBorder="1" applyAlignment="1">
      <alignment horizontal="center" vertical="top" wrapText="1"/>
    </xf>
    <xf numFmtId="0" fontId="18" fillId="4" borderId="0" xfId="0" applyFont="1" applyFill="1" applyBorder="1" applyAlignment="1">
      <alignment horizontal="center" vertical="top" wrapText="1"/>
    </xf>
    <xf numFmtId="0" fontId="18" fillId="4" borderId="24" xfId="0" applyFont="1" applyFill="1" applyBorder="1" applyAlignment="1">
      <alignment horizontal="center" vertical="top" wrapText="1"/>
    </xf>
    <xf numFmtId="0" fontId="18" fillId="4" borderId="1" xfId="0" applyFont="1" applyFill="1" applyBorder="1" applyAlignment="1">
      <alignment horizontal="center" vertical="top" wrapText="1"/>
    </xf>
    <xf numFmtId="0" fontId="18" fillId="4" borderId="2" xfId="0" applyFont="1" applyFill="1" applyBorder="1" applyAlignment="1">
      <alignment horizontal="center" vertical="top" wrapText="1"/>
    </xf>
    <xf numFmtId="0" fontId="18" fillId="4" borderId="25" xfId="0" applyFont="1" applyFill="1" applyBorder="1" applyAlignment="1">
      <alignment horizontal="center" vertical="top" wrapText="1"/>
    </xf>
    <xf numFmtId="0" fontId="32" fillId="0" borderId="26" xfId="0" applyFont="1" applyFill="1" applyBorder="1" applyAlignment="1">
      <alignment horizontal="left" wrapText="1"/>
    </xf>
    <xf numFmtId="0" fontId="32" fillId="0" borderId="27" xfId="0" applyFont="1" applyFill="1" applyBorder="1" applyAlignment="1">
      <alignment horizontal="left" wrapText="1"/>
    </xf>
    <xf numFmtId="0" fontId="24" fillId="0" borderId="26"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27" xfId="0" applyFont="1" applyFill="1" applyBorder="1" applyAlignment="1">
      <alignment horizontal="left" vertical="top" wrapText="1"/>
    </xf>
    <xf numFmtId="0" fontId="53" fillId="4" borderId="3" xfId="0" applyFont="1" applyFill="1" applyBorder="1" applyAlignment="1">
      <alignment horizont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0" xfId="0" applyFont="1" applyFill="1" applyBorder="1" applyAlignment="1">
      <alignment horizontal="center" vertical="top" wrapText="1"/>
    </xf>
    <xf numFmtId="0" fontId="36" fillId="2" borderId="0" xfId="0" applyFont="1" applyFill="1" applyAlignment="1">
      <alignment horizontal="left" vertical="center"/>
    </xf>
  </cellXfs>
  <cellStyles count="6">
    <cellStyle name="Обычный" xfId="0" builtinId="0"/>
    <cellStyle name="Обычный 2" xfId="1"/>
    <cellStyle name="Обычный 3 2" xfId="2"/>
    <cellStyle name="Обычный 4" xfId="3"/>
    <cellStyle name="Обычный 4 2" xfId="4"/>
    <cellStyle name="Обычный 4 3" xfId="5"/>
  </cellStyles>
  <dxfs count="0"/>
  <tableStyles count="0" defaultTableStyle="TableStyleMedium9" defaultPivotStyle="PivotStyleLight16"/>
  <colors>
    <mruColors>
      <color rgb="FFB2E4A4"/>
      <color rgb="FF00CC66"/>
      <color rgb="FFFFCCFF"/>
      <color rgb="FFFF99FF"/>
      <color rgb="FFCCECFF"/>
      <color rgb="FFCCCCFF"/>
      <color rgb="FFFAB5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66675</xdr:rowOff>
    </xdr:from>
    <xdr:to>
      <xdr:col>19</xdr:col>
      <xdr:colOff>283861</xdr:colOff>
      <xdr:row>68</xdr:row>
      <xdr:rowOff>8962</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9286875"/>
          <a:ext cx="15114286" cy="4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21</xdr:col>
      <xdr:colOff>274222</xdr:colOff>
      <xdr:row>69</xdr:row>
      <xdr:rowOff>75752</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0763250"/>
          <a:ext cx="16019047" cy="3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48</xdr:row>
      <xdr:rowOff>0</xdr:rowOff>
    </xdr:from>
    <xdr:to>
      <xdr:col>20</xdr:col>
      <xdr:colOff>521872</xdr:colOff>
      <xdr:row>71</xdr:row>
      <xdr:rowOff>75752</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1049000"/>
          <a:ext cx="16019047" cy="35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133350</xdr:rowOff>
    </xdr:from>
    <xdr:to>
      <xdr:col>20</xdr:col>
      <xdr:colOff>369472</xdr:colOff>
      <xdr:row>71</xdr:row>
      <xdr:rowOff>47177</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0" y="11020425"/>
          <a:ext cx="16019047" cy="35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20</xdr:col>
      <xdr:colOff>369472</xdr:colOff>
      <xdr:row>70</xdr:row>
      <xdr:rowOff>75752</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0" y="10896600"/>
          <a:ext cx="16019047" cy="35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20</xdr:col>
      <xdr:colOff>188497</xdr:colOff>
      <xdr:row>70</xdr:row>
      <xdr:rowOff>75752</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0896600"/>
          <a:ext cx="16019047" cy="35809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42</xdr:row>
      <xdr:rowOff>19050</xdr:rowOff>
    </xdr:from>
    <xdr:to>
      <xdr:col>11</xdr:col>
      <xdr:colOff>47625</xdr:colOff>
      <xdr:row>66</xdr:row>
      <xdr:rowOff>95250</xdr:rowOff>
    </xdr:to>
    <xdr:pic>
      <xdr:nvPicPr>
        <xdr:cNvPr id="14416"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968" t="45015" r="43388" b="12914"/>
        <a:stretch>
          <a:fillRect/>
        </a:stretch>
      </xdr:blipFill>
      <xdr:spPr bwMode="auto">
        <a:xfrm>
          <a:off x="0" y="10429875"/>
          <a:ext cx="10191750" cy="373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42</xdr:row>
      <xdr:rowOff>19050</xdr:rowOff>
    </xdr:from>
    <xdr:to>
      <xdr:col>17</xdr:col>
      <xdr:colOff>552450</xdr:colOff>
      <xdr:row>65</xdr:row>
      <xdr:rowOff>28575</xdr:rowOff>
    </xdr:to>
    <xdr:pic>
      <xdr:nvPicPr>
        <xdr:cNvPr id="15440"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968" t="45015" r="43388" b="12914"/>
        <a:stretch>
          <a:fillRect/>
        </a:stretch>
      </xdr:blipFill>
      <xdr:spPr bwMode="auto">
        <a:xfrm>
          <a:off x="0" y="10429875"/>
          <a:ext cx="1406842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X51"/>
  <sheetViews>
    <sheetView zoomScaleNormal="100" workbookViewId="0">
      <pane xSplit="1" topLeftCell="B1" activePane="topRight" state="frozen"/>
      <selection activeCell="BE26" sqref="BE26:BE27"/>
      <selection pane="topRight" activeCell="C31" sqref="C31"/>
    </sheetView>
  </sheetViews>
  <sheetFormatPr defaultColWidth="10" defaultRowHeight="12" x14ac:dyDescent="0.2"/>
  <cols>
    <col min="1" max="1" width="42.42578125" style="1" customWidth="1"/>
    <col min="2" max="16384" width="10" style="2"/>
  </cols>
  <sheetData>
    <row r="1" spans="1:76" s="5" customFormat="1" ht="25.5" customHeight="1" x14ac:dyDescent="0.2">
      <c r="A1" s="47" t="s">
        <v>50</v>
      </c>
    </row>
    <row r="2" spans="1:76" s="5" customFormat="1" ht="12.75" x14ac:dyDescent="0.2">
      <c r="A2" s="6" t="s">
        <v>228</v>
      </c>
    </row>
    <row r="3" spans="1:76" s="11" customFormat="1" ht="28.5" customHeight="1" x14ac:dyDescent="0.2">
      <c r="A3" s="74" t="s">
        <v>52</v>
      </c>
      <c r="B3" s="73" t="e">
        <f>'BAR BB| Open rates'!#REF!</f>
        <v>#REF!</v>
      </c>
      <c r="C3" s="73" t="e">
        <f>'BAR BB| Open rates'!#REF!</f>
        <v>#REF!</v>
      </c>
      <c r="D3" s="73" t="e">
        <f>'BAR BB| Open rates'!#REF!</f>
        <v>#REF!</v>
      </c>
      <c r="E3" s="73" t="e">
        <f>'BAR BB| Open rates'!#REF!</f>
        <v>#REF!</v>
      </c>
      <c r="F3" s="73" t="e">
        <f>'BAR BB| Open rates'!#REF!</f>
        <v>#REF!</v>
      </c>
      <c r="G3" s="73" t="e">
        <f>'BAR BB| Open rates'!#REF!</f>
        <v>#REF!</v>
      </c>
      <c r="H3" s="73" t="e">
        <f>'BAR BB| Open rates'!#REF!</f>
        <v>#REF!</v>
      </c>
      <c r="I3" s="73" t="e">
        <f>'BAR BB| Open rates'!#REF!</f>
        <v>#REF!</v>
      </c>
      <c r="J3" s="73" t="e">
        <f>'BAR BB| Open rates'!#REF!</f>
        <v>#REF!</v>
      </c>
      <c r="K3" s="73" t="e">
        <f>'BAR BB| Open rates'!#REF!</f>
        <v>#REF!</v>
      </c>
      <c r="L3" s="73" t="e">
        <f>'BAR BB| Open rates'!#REF!</f>
        <v>#REF!</v>
      </c>
      <c r="M3" s="73" t="e">
        <f>'BAR BB| Open rates'!#REF!</f>
        <v>#REF!</v>
      </c>
      <c r="N3" s="73" t="e">
        <f>'BAR BB| Open rates'!#REF!</f>
        <v>#REF!</v>
      </c>
      <c r="O3" s="73" t="e">
        <f>'BAR BB| Open rates'!#REF!</f>
        <v>#REF!</v>
      </c>
      <c r="P3" s="73" t="e">
        <f>'BAR BB| Open rates'!#REF!</f>
        <v>#REF!</v>
      </c>
      <c r="Q3" s="73" t="e">
        <f>'BAR BB| Open rates'!#REF!</f>
        <v>#REF!</v>
      </c>
      <c r="R3" s="73" t="e">
        <f>'BAR BB| Open rates'!#REF!</f>
        <v>#REF!</v>
      </c>
      <c r="S3" s="73" t="e">
        <f>'BAR BB| Open rates'!#REF!</f>
        <v>#REF!</v>
      </c>
      <c r="T3" s="73" t="e">
        <f>'BAR BB| Open rates'!#REF!</f>
        <v>#REF!</v>
      </c>
      <c r="U3" s="73" t="e">
        <f>'BAR BB| Open rates'!#REF!</f>
        <v>#REF!</v>
      </c>
      <c r="V3" s="73" t="e">
        <f>'BAR BB| Open rates'!#REF!</f>
        <v>#REF!</v>
      </c>
      <c r="W3" s="73" t="e">
        <f>'BAR BB| Open rates'!#REF!</f>
        <v>#REF!</v>
      </c>
      <c r="X3" s="73" t="e">
        <f>'BAR BB| Open rates'!#REF!</f>
        <v>#REF!</v>
      </c>
      <c r="Y3" s="73" t="e">
        <f>'BAR BB| Open rates'!#REF!</f>
        <v>#REF!</v>
      </c>
      <c r="Z3" s="73" t="e">
        <f>'BAR BB| Open rates'!#REF!</f>
        <v>#REF!</v>
      </c>
      <c r="AA3" s="73" t="e">
        <f>'BAR BB| Open rates'!#REF!</f>
        <v>#REF!</v>
      </c>
      <c r="AB3" s="73" t="e">
        <f>'BAR BB| Open rates'!#REF!</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c r="AJ3" s="73" t="e">
        <f>'BAR BB| Open rates'!#REF!</f>
        <v>#REF!</v>
      </c>
      <c r="AK3" s="73" t="e">
        <f>'BAR BB| Open rates'!#REF!</f>
        <v>#REF!</v>
      </c>
      <c r="AL3" s="73" t="e">
        <f>'BAR BB| Open rates'!#REF!</f>
        <v>#REF!</v>
      </c>
      <c r="AM3" s="73" t="e">
        <f>'BAR BB| Open rates'!#REF!</f>
        <v>#REF!</v>
      </c>
      <c r="AN3" s="73" t="e">
        <f>'BAR BB| Open rates'!#REF!</f>
        <v>#REF!</v>
      </c>
      <c r="AO3" s="73" t="e">
        <f>'BAR BB| Open rates'!#REF!</f>
        <v>#REF!</v>
      </c>
      <c r="AP3" s="73" t="e">
        <f>'BAR BB| Open rates'!#REF!</f>
        <v>#REF!</v>
      </c>
      <c r="AQ3" s="73" t="e">
        <f>'BAR BB| Open rates'!#REF!</f>
        <v>#REF!</v>
      </c>
      <c r="AR3" s="73" t="e">
        <f>'BAR BB| Open rates'!#REF!</f>
        <v>#REF!</v>
      </c>
      <c r="AS3" s="73" t="e">
        <f>'BAR BB| Open rates'!#REF!</f>
        <v>#REF!</v>
      </c>
      <c r="AT3" s="73" t="e">
        <f>'BAR BB| Open rates'!#REF!</f>
        <v>#REF!</v>
      </c>
      <c r="AU3" s="73" t="e">
        <f>'BAR BB| Open rates'!#REF!</f>
        <v>#REF!</v>
      </c>
      <c r="AV3" s="73" t="e">
        <f>'BAR BB| Open rates'!#REF!</f>
        <v>#REF!</v>
      </c>
      <c r="AW3" s="73" t="e">
        <f>'BAR BB| Open rates'!#REF!</f>
        <v>#REF!</v>
      </c>
      <c r="AX3" s="73" t="e">
        <f>'BAR BB| Open rates'!#REF!</f>
        <v>#REF!</v>
      </c>
      <c r="AY3" s="73" t="e">
        <f>'BAR BB| Open rates'!#REF!</f>
        <v>#REF!</v>
      </c>
      <c r="AZ3" s="73" t="e">
        <f>'BAR BB| Open rates'!#REF!</f>
        <v>#REF!</v>
      </c>
      <c r="BA3" s="73" t="e">
        <f>'BAR BB| Open rates'!#REF!</f>
        <v>#REF!</v>
      </c>
      <c r="BB3" s="73" t="e">
        <f>'BAR BB| Open rates'!#REF!</f>
        <v>#REF!</v>
      </c>
      <c r="BC3" s="73" t="e">
        <f>'BAR BB| Open rates'!#REF!</f>
        <v>#REF!</v>
      </c>
      <c r="BD3" s="73" t="e">
        <f>'BAR BB| Open rates'!#REF!</f>
        <v>#REF!</v>
      </c>
      <c r="BE3" s="73" t="e">
        <f>'BAR BB| Open rates'!#REF!</f>
        <v>#REF!</v>
      </c>
      <c r="BF3" s="73" t="e">
        <f>'BAR BB| Open rates'!#REF!</f>
        <v>#REF!</v>
      </c>
      <c r="BG3" s="73" t="e">
        <f>'BAR BB| Open rates'!#REF!</f>
        <v>#REF!</v>
      </c>
      <c r="BH3" s="73" t="e">
        <f>'BAR BB| Open rates'!#REF!</f>
        <v>#REF!</v>
      </c>
      <c r="BI3" s="73" t="e">
        <f>'BAR BB| Open rates'!#REF!</f>
        <v>#REF!</v>
      </c>
      <c r="BJ3" s="73" t="e">
        <f>'BAR BB| Open rates'!#REF!</f>
        <v>#REF!</v>
      </c>
      <c r="BK3" s="73" t="e">
        <f>'BAR BB| Open rates'!#REF!</f>
        <v>#REF!</v>
      </c>
      <c r="BL3" s="73" t="e">
        <f>'BAR BB| Open rates'!#REF!</f>
        <v>#REF!</v>
      </c>
      <c r="BM3" s="73" t="e">
        <f>'BAR BB| Open rates'!#REF!</f>
        <v>#REF!</v>
      </c>
      <c r="BN3" s="73" t="e">
        <f>'BAR BB| Open rates'!#REF!</f>
        <v>#REF!</v>
      </c>
      <c r="BO3" s="73" t="e">
        <f>'BAR BB| Open rates'!#REF!</f>
        <v>#REF!</v>
      </c>
      <c r="BP3" s="73" t="e">
        <f>'BAR BB| Open rates'!#REF!</f>
        <v>#REF!</v>
      </c>
      <c r="BQ3" s="73" t="e">
        <f>'BAR BB| Open rates'!#REF!</f>
        <v>#REF!</v>
      </c>
      <c r="BR3" s="73" t="e">
        <f>'BAR BB| Open rates'!#REF!</f>
        <v>#REF!</v>
      </c>
      <c r="BS3" s="73" t="e">
        <f>'BAR BB| Open rates'!#REF!</f>
        <v>#REF!</v>
      </c>
      <c r="BT3" s="73" t="e">
        <f>'BAR BB| Open rates'!#REF!</f>
        <v>#REF!</v>
      </c>
      <c r="BU3" s="73" t="e">
        <f>'BAR BB| Open rates'!#REF!</f>
        <v>#REF!</v>
      </c>
      <c r="BV3" s="73" t="e">
        <f>'BAR BB| Open rates'!#REF!</f>
        <v>#REF!</v>
      </c>
      <c r="BW3" s="73" t="e">
        <f>'BAR BB| Open rates'!#REF!</f>
        <v>#REF!</v>
      </c>
      <c r="BX3" s="73" t="e">
        <f>'BAR BB| Open rates'!#REF!</f>
        <v>#REF!</v>
      </c>
    </row>
    <row r="4" spans="1:76" s="11" customFormat="1" ht="28.5" customHeight="1" x14ac:dyDescent="0.2">
      <c r="A4" s="8"/>
      <c r="B4" s="73" t="e">
        <f>'BAR BB| Open rates'!#REF!</f>
        <v>#REF!</v>
      </c>
      <c r="C4" s="73" t="e">
        <f>'BAR BB| Open rates'!#REF!</f>
        <v>#REF!</v>
      </c>
      <c r="D4" s="73" t="e">
        <f>'BAR BB| Open rates'!#REF!</f>
        <v>#REF!</v>
      </c>
      <c r="E4" s="73" t="e">
        <f>'BAR BB| Open rates'!#REF!</f>
        <v>#REF!</v>
      </c>
      <c r="F4" s="73" t="e">
        <f>'BAR BB| Open rates'!#REF!</f>
        <v>#REF!</v>
      </c>
      <c r="G4" s="73" t="e">
        <f>'BAR BB| Open rates'!#REF!</f>
        <v>#REF!</v>
      </c>
      <c r="H4" s="73" t="e">
        <f>'BAR BB| Open rates'!#REF!</f>
        <v>#REF!</v>
      </c>
      <c r="I4" s="73" t="e">
        <f>'BAR BB| Open rates'!#REF!</f>
        <v>#REF!</v>
      </c>
      <c r="J4" s="73" t="e">
        <f>'BAR BB| Open rates'!#REF!</f>
        <v>#REF!</v>
      </c>
      <c r="K4" s="73" t="e">
        <f>'BAR BB| Open rates'!#REF!</f>
        <v>#REF!</v>
      </c>
      <c r="L4" s="73" t="e">
        <f>'BAR BB| Open rates'!#REF!</f>
        <v>#REF!</v>
      </c>
      <c r="M4" s="73" t="e">
        <f>'BAR BB| Open rates'!#REF!</f>
        <v>#REF!</v>
      </c>
      <c r="N4" s="73" t="e">
        <f>'BAR BB| Open rates'!#REF!</f>
        <v>#REF!</v>
      </c>
      <c r="O4" s="73" t="e">
        <f>'BAR BB| Open rates'!#REF!</f>
        <v>#REF!</v>
      </c>
      <c r="P4" s="73" t="e">
        <f>'BAR BB| Open rates'!#REF!</f>
        <v>#REF!</v>
      </c>
      <c r="Q4" s="73" t="e">
        <f>'BAR BB| Open rates'!#REF!</f>
        <v>#REF!</v>
      </c>
      <c r="R4" s="73" t="e">
        <f>'BAR BB| Open rates'!#REF!</f>
        <v>#REF!</v>
      </c>
      <c r="S4" s="73" t="e">
        <f>'BAR BB| Open rates'!#REF!</f>
        <v>#REF!</v>
      </c>
      <c r="T4" s="73" t="e">
        <f>'BAR BB| Open rates'!#REF!</f>
        <v>#REF!</v>
      </c>
      <c r="U4" s="73" t="e">
        <f>'BAR BB| Open rates'!#REF!</f>
        <v>#REF!</v>
      </c>
      <c r="V4" s="73" t="e">
        <f>'BAR BB| Open rates'!#REF!</f>
        <v>#REF!</v>
      </c>
      <c r="W4" s="73" t="e">
        <f>'BAR BB| Open rates'!#REF!</f>
        <v>#REF!</v>
      </c>
      <c r="X4" s="73" t="e">
        <f>'BAR BB| Open rates'!#REF!</f>
        <v>#REF!</v>
      </c>
      <c r="Y4" s="73" t="e">
        <f>'BAR BB| Open rates'!#REF!</f>
        <v>#REF!</v>
      </c>
      <c r="Z4" s="73" t="e">
        <f>'BAR BB| Open rates'!#REF!</f>
        <v>#REF!</v>
      </c>
      <c r="AA4" s="73" t="e">
        <f>'BAR BB| Open rates'!#REF!</f>
        <v>#REF!</v>
      </c>
      <c r="AB4" s="73" t="e">
        <f>'BAR BB| Open rates'!#REF!</f>
        <v>#REF!</v>
      </c>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c r="AJ4" s="73" t="e">
        <f>'BAR BB| Open rates'!#REF!</f>
        <v>#REF!</v>
      </c>
      <c r="AK4" s="73" t="e">
        <f>'BAR BB| Open rates'!#REF!</f>
        <v>#REF!</v>
      </c>
      <c r="AL4" s="73" t="e">
        <f>'BAR BB| Open rates'!#REF!</f>
        <v>#REF!</v>
      </c>
      <c r="AM4" s="73" t="e">
        <f>'BAR BB| Open rates'!#REF!</f>
        <v>#REF!</v>
      </c>
      <c r="AN4" s="73" t="e">
        <f>'BAR BB| Open rates'!#REF!</f>
        <v>#REF!</v>
      </c>
      <c r="AO4" s="73" t="e">
        <f>'BAR BB| Open rates'!#REF!</f>
        <v>#REF!</v>
      </c>
      <c r="AP4" s="73" t="e">
        <f>'BAR BB| Open rates'!#REF!</f>
        <v>#REF!</v>
      </c>
      <c r="AQ4" s="73" t="e">
        <f>'BAR BB| Open rates'!#REF!</f>
        <v>#REF!</v>
      </c>
      <c r="AR4" s="73" t="e">
        <f>'BAR BB| Open rates'!#REF!</f>
        <v>#REF!</v>
      </c>
      <c r="AS4" s="73" t="e">
        <f>'BAR BB| Open rates'!#REF!</f>
        <v>#REF!</v>
      </c>
      <c r="AT4" s="73" t="e">
        <f>'BAR BB| Open rates'!#REF!</f>
        <v>#REF!</v>
      </c>
      <c r="AU4" s="73" t="e">
        <f>'BAR BB| Open rates'!#REF!</f>
        <v>#REF!</v>
      </c>
      <c r="AV4" s="73" t="e">
        <f>'BAR BB| Open rates'!#REF!</f>
        <v>#REF!</v>
      </c>
      <c r="AW4" s="73" t="e">
        <f>'BAR BB| Open rates'!#REF!</f>
        <v>#REF!</v>
      </c>
      <c r="AX4" s="73" t="e">
        <f>'BAR BB| Open rates'!#REF!</f>
        <v>#REF!</v>
      </c>
      <c r="AY4" s="73" t="e">
        <f>'BAR BB| Open rates'!#REF!</f>
        <v>#REF!</v>
      </c>
      <c r="AZ4" s="73" t="e">
        <f>'BAR BB| Open rates'!#REF!</f>
        <v>#REF!</v>
      </c>
      <c r="BA4" s="73" t="e">
        <f>'BAR BB| Open rates'!#REF!</f>
        <v>#REF!</v>
      </c>
      <c r="BB4" s="73" t="e">
        <f>'BAR BB| Open rates'!#REF!</f>
        <v>#REF!</v>
      </c>
      <c r="BC4" s="73" t="e">
        <f>'BAR BB| Open rates'!#REF!</f>
        <v>#REF!</v>
      </c>
      <c r="BD4" s="73" t="e">
        <f>'BAR BB| Open rates'!#REF!</f>
        <v>#REF!</v>
      </c>
      <c r="BE4" s="73" t="e">
        <f>'BAR BB| Open rates'!#REF!</f>
        <v>#REF!</v>
      </c>
      <c r="BF4" s="73" t="e">
        <f>'BAR BB| Open rates'!#REF!</f>
        <v>#REF!</v>
      </c>
      <c r="BG4" s="73" t="e">
        <f>'BAR BB| Open rates'!#REF!</f>
        <v>#REF!</v>
      </c>
      <c r="BH4" s="73" t="e">
        <f>'BAR BB| Open rates'!#REF!</f>
        <v>#REF!</v>
      </c>
      <c r="BI4" s="73" t="e">
        <f>'BAR BB| Open rates'!#REF!</f>
        <v>#REF!</v>
      </c>
      <c r="BJ4" s="73" t="e">
        <f>'BAR BB| Open rates'!#REF!</f>
        <v>#REF!</v>
      </c>
      <c r="BK4" s="73" t="e">
        <f>'BAR BB| Open rates'!#REF!</f>
        <v>#REF!</v>
      </c>
      <c r="BL4" s="73" t="e">
        <f>'BAR BB| Open rates'!#REF!</f>
        <v>#REF!</v>
      </c>
      <c r="BM4" s="73" t="e">
        <f>'BAR BB| Open rates'!#REF!</f>
        <v>#REF!</v>
      </c>
      <c r="BN4" s="73" t="e">
        <f>'BAR BB| Open rates'!#REF!</f>
        <v>#REF!</v>
      </c>
      <c r="BO4" s="73" t="e">
        <f>'BAR BB| Open rates'!#REF!</f>
        <v>#REF!</v>
      </c>
      <c r="BP4" s="73" t="e">
        <f>'BAR BB| Open rates'!#REF!</f>
        <v>#REF!</v>
      </c>
      <c r="BQ4" s="73" t="e">
        <f>'BAR BB| Open rates'!#REF!</f>
        <v>#REF!</v>
      </c>
      <c r="BR4" s="73" t="e">
        <f>'BAR BB| Open rates'!#REF!</f>
        <v>#REF!</v>
      </c>
      <c r="BS4" s="73" t="e">
        <f>'BAR BB| Open rates'!#REF!</f>
        <v>#REF!</v>
      </c>
      <c r="BT4" s="73" t="e">
        <f>'BAR BB| Open rates'!#REF!</f>
        <v>#REF!</v>
      </c>
      <c r="BU4" s="73" t="e">
        <f>'BAR BB| Open rates'!#REF!</f>
        <v>#REF!</v>
      </c>
      <c r="BV4" s="73" t="e">
        <f>'BAR BB| Open rates'!#REF!</f>
        <v>#REF!</v>
      </c>
      <c r="BW4" s="73" t="e">
        <f>'BAR BB| Open rates'!#REF!</f>
        <v>#REF!</v>
      </c>
      <c r="BX4" s="73" t="e">
        <f>'BAR BB| Open rates'!#REF!</f>
        <v>#REF!</v>
      </c>
    </row>
    <row r="5" spans="1:76" s="14" customFormat="1" ht="12" customHeight="1" x14ac:dyDescent="0.2">
      <c r="A5" s="33" t="s">
        <v>53</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row>
    <row r="6" spans="1:76" s="14" customFormat="1" ht="12" customHeight="1" x14ac:dyDescent="0.2">
      <c r="A6" s="33">
        <v>1</v>
      </c>
      <c r="B6" s="84" t="e">
        <f>'BAR BB| Open rates'!#REF!*0.8</f>
        <v>#REF!</v>
      </c>
      <c r="C6" s="84" t="e">
        <f>'BAR BB| Open rates'!#REF!*0.8</f>
        <v>#REF!</v>
      </c>
      <c r="D6" s="84" t="e">
        <f>'BAR BB| Open rates'!#REF!*0.8</f>
        <v>#REF!</v>
      </c>
      <c r="E6" s="84" t="e">
        <f>'BAR BB| Open rates'!#REF!*0.8</f>
        <v>#REF!</v>
      </c>
      <c r="F6" s="84" t="e">
        <f>'BAR BB| Open rates'!#REF!*0.8</f>
        <v>#REF!</v>
      </c>
      <c r="G6" s="84" t="e">
        <f>'BAR BB| Open rates'!#REF!*0.8</f>
        <v>#REF!</v>
      </c>
      <c r="H6" s="84" t="e">
        <f>'BAR BB| Open rates'!#REF!*0.8</f>
        <v>#REF!</v>
      </c>
      <c r="I6" s="84" t="e">
        <f>'BAR BB| Open rates'!#REF!*0.8</f>
        <v>#REF!</v>
      </c>
      <c r="J6" s="84" t="e">
        <f>'BAR BB| Open rates'!#REF!*0.8</f>
        <v>#REF!</v>
      </c>
      <c r="K6" s="84" t="e">
        <f>'BAR BB| Open rates'!#REF!*0.8</f>
        <v>#REF!</v>
      </c>
      <c r="L6" s="84" t="e">
        <f>'BAR BB| Open rates'!#REF!*0.8</f>
        <v>#REF!</v>
      </c>
      <c r="M6" s="84" t="e">
        <f>'BAR BB| Open rates'!#REF!*0.8</f>
        <v>#REF!</v>
      </c>
      <c r="N6" s="84" t="e">
        <f>'BAR BB| Open rates'!#REF!*0.8</f>
        <v>#REF!</v>
      </c>
      <c r="O6" s="84" t="e">
        <f>'BAR BB| Open rates'!#REF!*0.8</f>
        <v>#REF!</v>
      </c>
      <c r="P6" s="84" t="e">
        <f>'BAR BB| Open rates'!#REF!*0.8</f>
        <v>#REF!</v>
      </c>
      <c r="Q6" s="84" t="e">
        <f>'BAR BB| Open rates'!#REF!*0.8</f>
        <v>#REF!</v>
      </c>
      <c r="R6" s="84" t="e">
        <f>'BAR BB| Open rates'!#REF!*0.8</f>
        <v>#REF!</v>
      </c>
      <c r="S6" s="84" t="e">
        <f>'BAR BB| Open rates'!#REF!*0.8</f>
        <v>#REF!</v>
      </c>
      <c r="T6" s="84" t="e">
        <f>'BAR BB| Open rates'!#REF!*0.8</f>
        <v>#REF!</v>
      </c>
      <c r="U6" s="84" t="e">
        <f>'BAR BB| Open rates'!#REF!*0.8</f>
        <v>#REF!</v>
      </c>
      <c r="V6" s="84" t="e">
        <f>'BAR BB| Open rates'!#REF!*0.8</f>
        <v>#REF!</v>
      </c>
      <c r="W6" s="84" t="e">
        <f>'BAR BB| Open rates'!#REF!*0.8</f>
        <v>#REF!</v>
      </c>
      <c r="X6" s="84" t="e">
        <f>'BAR BB| Open rates'!#REF!*0.8</f>
        <v>#REF!</v>
      </c>
      <c r="Y6" s="84" t="e">
        <f>'BAR BB| Open rates'!#REF!*0.8</f>
        <v>#REF!</v>
      </c>
      <c r="Z6" s="84" t="e">
        <f>'BAR BB| Open rates'!#REF!*0.8</f>
        <v>#REF!</v>
      </c>
      <c r="AA6" s="84" t="e">
        <f>'BAR BB| Open rates'!#REF!*0.8</f>
        <v>#REF!</v>
      </c>
      <c r="AB6" s="84" t="e">
        <f>'BAR BB| Open rates'!#REF!*0.8</f>
        <v>#REF!</v>
      </c>
      <c r="AC6" s="84" t="e">
        <f>'BAR BB| Open rates'!#REF!*0.8</f>
        <v>#REF!</v>
      </c>
      <c r="AD6" s="84" t="e">
        <f>'BAR BB| Open rates'!#REF!*0.8</f>
        <v>#REF!</v>
      </c>
      <c r="AE6" s="84" t="e">
        <f>'BAR BB| Open rates'!#REF!*0.8</f>
        <v>#REF!</v>
      </c>
      <c r="AF6" s="84" t="e">
        <f>'BAR BB| Open rates'!#REF!*0.8</f>
        <v>#REF!</v>
      </c>
      <c r="AG6" s="84" t="e">
        <f>'BAR BB| Open rates'!#REF!*0.8</f>
        <v>#REF!</v>
      </c>
      <c r="AH6" s="84" t="e">
        <f>'BAR BB| Open rates'!#REF!*0.8</f>
        <v>#REF!</v>
      </c>
      <c r="AI6" s="84" t="e">
        <f>'BAR BB| Open rates'!#REF!*0.8</f>
        <v>#REF!</v>
      </c>
      <c r="AJ6" s="84" t="e">
        <f>'BAR BB| Open rates'!#REF!*0.8</f>
        <v>#REF!</v>
      </c>
      <c r="AK6" s="84" t="e">
        <f>'BAR BB| Open rates'!#REF!*0.8</f>
        <v>#REF!</v>
      </c>
      <c r="AL6" s="84" t="e">
        <f>'BAR BB| Open rates'!#REF!*0.8</f>
        <v>#REF!</v>
      </c>
      <c r="AM6" s="84" t="e">
        <f>'BAR BB| Open rates'!#REF!*0.8</f>
        <v>#REF!</v>
      </c>
      <c r="AN6" s="84" t="e">
        <f>'BAR BB| Open rates'!#REF!*0.8</f>
        <v>#REF!</v>
      </c>
      <c r="AO6" s="84" t="e">
        <f>'BAR BB| Open rates'!#REF!*0.8</f>
        <v>#REF!</v>
      </c>
      <c r="AP6" s="84" t="e">
        <f>'BAR BB| Open rates'!#REF!*0.8</f>
        <v>#REF!</v>
      </c>
      <c r="AQ6" s="84" t="e">
        <f>'BAR BB| Open rates'!#REF!*0.8</f>
        <v>#REF!</v>
      </c>
      <c r="AR6" s="84" t="e">
        <f>'BAR BB| Open rates'!#REF!*0.8</f>
        <v>#REF!</v>
      </c>
      <c r="AS6" s="84" t="e">
        <f>'BAR BB| Open rates'!#REF!*0.8</f>
        <v>#REF!</v>
      </c>
      <c r="AT6" s="84" t="e">
        <f>'BAR BB| Open rates'!#REF!*0.8</f>
        <v>#REF!</v>
      </c>
      <c r="AU6" s="84" t="e">
        <f>'BAR BB| Open rates'!#REF!*0.8</f>
        <v>#REF!</v>
      </c>
      <c r="AV6" s="84" t="e">
        <f>'BAR BB| Open rates'!#REF!*0.8</f>
        <v>#REF!</v>
      </c>
      <c r="AW6" s="84" t="e">
        <f>'BAR BB| Open rates'!#REF!*0.8</f>
        <v>#REF!</v>
      </c>
      <c r="AX6" s="84" t="e">
        <f>'BAR BB| Open rates'!#REF!*0.8</f>
        <v>#REF!</v>
      </c>
      <c r="AY6" s="84" t="e">
        <f>'BAR BB| Open rates'!#REF!*0.8</f>
        <v>#REF!</v>
      </c>
      <c r="AZ6" s="84" t="e">
        <f>'BAR BB| Open rates'!#REF!*0.8</f>
        <v>#REF!</v>
      </c>
      <c r="BA6" s="84" t="e">
        <f>'BAR BB| Open rates'!#REF!*0.8</f>
        <v>#REF!</v>
      </c>
      <c r="BB6" s="84" t="e">
        <f>'BAR BB| Open rates'!#REF!*0.8</f>
        <v>#REF!</v>
      </c>
      <c r="BC6" s="84" t="e">
        <f>'BAR BB| Open rates'!#REF!*0.8</f>
        <v>#REF!</v>
      </c>
      <c r="BD6" s="84" t="e">
        <f>'BAR BB| Open rates'!#REF!*0.8</f>
        <v>#REF!</v>
      </c>
      <c r="BE6" s="84" t="e">
        <f>'BAR BB| Open rates'!#REF!*0.8</f>
        <v>#REF!</v>
      </c>
      <c r="BF6" s="84" t="e">
        <f>'BAR BB| Open rates'!#REF!*0.8</f>
        <v>#REF!</v>
      </c>
      <c r="BG6" s="84" t="e">
        <f>'BAR BB| Open rates'!#REF!*0.8</f>
        <v>#REF!</v>
      </c>
      <c r="BH6" s="84" t="e">
        <f>'BAR BB| Open rates'!#REF!*0.8</f>
        <v>#REF!</v>
      </c>
      <c r="BI6" s="84" t="e">
        <f>'BAR BB| Open rates'!#REF!*0.8</f>
        <v>#REF!</v>
      </c>
      <c r="BJ6" s="84" t="e">
        <f>'BAR BB| Open rates'!#REF!*0.8</f>
        <v>#REF!</v>
      </c>
      <c r="BK6" s="84" t="e">
        <f>'BAR BB| Open rates'!#REF!*0.8</f>
        <v>#REF!</v>
      </c>
      <c r="BL6" s="84" t="e">
        <f>'BAR BB| Open rates'!#REF!*0.8</f>
        <v>#REF!</v>
      </c>
      <c r="BM6" s="84" t="e">
        <f>'BAR BB| Open rates'!#REF!*0.8</f>
        <v>#REF!</v>
      </c>
      <c r="BN6" s="84" t="e">
        <f>'BAR BB| Open rates'!#REF!*0.8</f>
        <v>#REF!</v>
      </c>
      <c r="BO6" s="84" t="e">
        <f>'BAR BB| Open rates'!#REF!*0.8</f>
        <v>#REF!</v>
      </c>
      <c r="BP6" s="84" t="e">
        <f>'BAR BB| Open rates'!#REF!*0.8</f>
        <v>#REF!</v>
      </c>
      <c r="BQ6" s="84" t="e">
        <f>'BAR BB| Open rates'!#REF!*0.8</f>
        <v>#REF!</v>
      </c>
      <c r="BR6" s="84" t="e">
        <f>'BAR BB| Open rates'!#REF!*0.8</f>
        <v>#REF!</v>
      </c>
      <c r="BS6" s="84" t="e">
        <f>'BAR BB| Open rates'!#REF!*0.8</f>
        <v>#REF!</v>
      </c>
      <c r="BT6" s="84" t="e">
        <f>'BAR BB| Open rates'!#REF!*0.8</f>
        <v>#REF!</v>
      </c>
      <c r="BU6" s="84" t="e">
        <f>'BAR BB| Open rates'!#REF!*0.8</f>
        <v>#REF!</v>
      </c>
      <c r="BV6" s="84" t="e">
        <f>'BAR BB| Open rates'!#REF!*0.8</f>
        <v>#REF!</v>
      </c>
      <c r="BW6" s="84" t="e">
        <f>'BAR BB| Open rates'!#REF!*0.8</f>
        <v>#REF!</v>
      </c>
      <c r="BX6" s="84" t="e">
        <f>'BAR BB| Open rates'!#REF!*0.8</f>
        <v>#REF!</v>
      </c>
    </row>
    <row r="7" spans="1:76" s="14" customFormat="1" ht="12" customHeight="1" x14ac:dyDescent="0.2">
      <c r="A7" s="33">
        <v>2</v>
      </c>
      <c r="B7" s="84" t="e">
        <f>'BAR BB| Open rates'!#REF!*0.8</f>
        <v>#REF!</v>
      </c>
      <c r="C7" s="84" t="e">
        <f>'BAR BB| Open rates'!#REF!*0.8</f>
        <v>#REF!</v>
      </c>
      <c r="D7" s="84" t="e">
        <f>'BAR BB| Open rates'!#REF!*0.8</f>
        <v>#REF!</v>
      </c>
      <c r="E7" s="84" t="e">
        <f>'BAR BB| Open rates'!#REF!*0.8</f>
        <v>#REF!</v>
      </c>
      <c r="F7" s="84" t="e">
        <f>'BAR BB| Open rates'!#REF!*0.8</f>
        <v>#REF!</v>
      </c>
      <c r="G7" s="84" t="e">
        <f>'BAR BB| Open rates'!#REF!*0.8</f>
        <v>#REF!</v>
      </c>
      <c r="H7" s="84" t="e">
        <f>'BAR BB| Open rates'!#REF!*0.8</f>
        <v>#REF!</v>
      </c>
      <c r="I7" s="84" t="e">
        <f>'BAR BB| Open rates'!#REF!*0.8</f>
        <v>#REF!</v>
      </c>
      <c r="J7" s="84" t="e">
        <f>'BAR BB| Open rates'!#REF!*0.8</f>
        <v>#REF!</v>
      </c>
      <c r="K7" s="84" t="e">
        <f>'BAR BB| Open rates'!#REF!*0.8</f>
        <v>#REF!</v>
      </c>
      <c r="L7" s="84" t="e">
        <f>'BAR BB| Open rates'!#REF!*0.8</f>
        <v>#REF!</v>
      </c>
      <c r="M7" s="84" t="e">
        <f>'BAR BB| Open rates'!#REF!*0.8</f>
        <v>#REF!</v>
      </c>
      <c r="N7" s="84" t="e">
        <f>'BAR BB| Open rates'!#REF!*0.8</f>
        <v>#REF!</v>
      </c>
      <c r="O7" s="84" t="e">
        <f>'BAR BB| Open rates'!#REF!*0.8</f>
        <v>#REF!</v>
      </c>
      <c r="P7" s="84" t="e">
        <f>'BAR BB| Open rates'!#REF!*0.8</f>
        <v>#REF!</v>
      </c>
      <c r="Q7" s="84" t="e">
        <f>'BAR BB| Open rates'!#REF!*0.8</f>
        <v>#REF!</v>
      </c>
      <c r="R7" s="84" t="e">
        <f>'BAR BB| Open rates'!#REF!*0.8</f>
        <v>#REF!</v>
      </c>
      <c r="S7" s="84" t="e">
        <f>'BAR BB| Open rates'!#REF!*0.8</f>
        <v>#REF!</v>
      </c>
      <c r="T7" s="84" t="e">
        <f>'BAR BB| Open rates'!#REF!*0.8</f>
        <v>#REF!</v>
      </c>
      <c r="U7" s="84" t="e">
        <f>'BAR BB| Open rates'!#REF!*0.8</f>
        <v>#REF!</v>
      </c>
      <c r="V7" s="84" t="e">
        <f>'BAR BB| Open rates'!#REF!*0.8</f>
        <v>#REF!</v>
      </c>
      <c r="W7" s="84" t="e">
        <f>'BAR BB| Open rates'!#REF!*0.8</f>
        <v>#REF!</v>
      </c>
      <c r="X7" s="84" t="e">
        <f>'BAR BB| Open rates'!#REF!*0.8</f>
        <v>#REF!</v>
      </c>
      <c r="Y7" s="84" t="e">
        <f>'BAR BB| Open rates'!#REF!*0.8</f>
        <v>#REF!</v>
      </c>
      <c r="Z7" s="84" t="e">
        <f>'BAR BB| Open rates'!#REF!*0.8</f>
        <v>#REF!</v>
      </c>
      <c r="AA7" s="84" t="e">
        <f>'BAR BB| Open rates'!#REF!*0.8</f>
        <v>#REF!</v>
      </c>
      <c r="AB7" s="84" t="e">
        <f>'BAR BB| Open rates'!#REF!*0.8</f>
        <v>#REF!</v>
      </c>
      <c r="AC7" s="84" t="e">
        <f>'BAR BB| Open rates'!#REF!*0.8</f>
        <v>#REF!</v>
      </c>
      <c r="AD7" s="84" t="e">
        <f>'BAR BB| Open rates'!#REF!*0.8</f>
        <v>#REF!</v>
      </c>
      <c r="AE7" s="84" t="e">
        <f>'BAR BB| Open rates'!#REF!*0.8</f>
        <v>#REF!</v>
      </c>
      <c r="AF7" s="84" t="e">
        <f>'BAR BB| Open rates'!#REF!*0.8</f>
        <v>#REF!</v>
      </c>
      <c r="AG7" s="84" t="e">
        <f>'BAR BB| Open rates'!#REF!*0.8</f>
        <v>#REF!</v>
      </c>
      <c r="AH7" s="84" t="e">
        <f>'BAR BB| Open rates'!#REF!*0.8</f>
        <v>#REF!</v>
      </c>
      <c r="AI7" s="84" t="e">
        <f>'BAR BB| Open rates'!#REF!*0.8</f>
        <v>#REF!</v>
      </c>
      <c r="AJ7" s="84" t="e">
        <f>'BAR BB| Open rates'!#REF!*0.8</f>
        <v>#REF!</v>
      </c>
      <c r="AK7" s="84" t="e">
        <f>'BAR BB| Open rates'!#REF!*0.8</f>
        <v>#REF!</v>
      </c>
      <c r="AL7" s="84" t="e">
        <f>'BAR BB| Open rates'!#REF!*0.8</f>
        <v>#REF!</v>
      </c>
      <c r="AM7" s="84" t="e">
        <f>'BAR BB| Open rates'!#REF!*0.8</f>
        <v>#REF!</v>
      </c>
      <c r="AN7" s="84" t="e">
        <f>'BAR BB| Open rates'!#REF!*0.8</f>
        <v>#REF!</v>
      </c>
      <c r="AO7" s="84" t="e">
        <f>'BAR BB| Open rates'!#REF!*0.8</f>
        <v>#REF!</v>
      </c>
      <c r="AP7" s="84" t="e">
        <f>'BAR BB| Open rates'!#REF!*0.8</f>
        <v>#REF!</v>
      </c>
      <c r="AQ7" s="84" t="e">
        <f>'BAR BB| Open rates'!#REF!*0.8</f>
        <v>#REF!</v>
      </c>
      <c r="AR7" s="84" t="e">
        <f>'BAR BB| Open rates'!#REF!*0.8</f>
        <v>#REF!</v>
      </c>
      <c r="AS7" s="84" t="e">
        <f>'BAR BB| Open rates'!#REF!*0.8</f>
        <v>#REF!</v>
      </c>
      <c r="AT7" s="84" t="e">
        <f>'BAR BB| Open rates'!#REF!*0.8</f>
        <v>#REF!</v>
      </c>
      <c r="AU7" s="84" t="e">
        <f>'BAR BB| Open rates'!#REF!*0.8</f>
        <v>#REF!</v>
      </c>
      <c r="AV7" s="84" t="e">
        <f>'BAR BB| Open rates'!#REF!*0.8</f>
        <v>#REF!</v>
      </c>
      <c r="AW7" s="84" t="e">
        <f>'BAR BB| Open rates'!#REF!*0.8</f>
        <v>#REF!</v>
      </c>
      <c r="AX7" s="84" t="e">
        <f>'BAR BB| Open rates'!#REF!*0.8</f>
        <v>#REF!</v>
      </c>
      <c r="AY7" s="84" t="e">
        <f>'BAR BB| Open rates'!#REF!*0.8</f>
        <v>#REF!</v>
      </c>
      <c r="AZ7" s="84" t="e">
        <f>'BAR BB| Open rates'!#REF!*0.8</f>
        <v>#REF!</v>
      </c>
      <c r="BA7" s="84" t="e">
        <f>'BAR BB| Open rates'!#REF!*0.8</f>
        <v>#REF!</v>
      </c>
      <c r="BB7" s="84" t="e">
        <f>'BAR BB| Open rates'!#REF!*0.8</f>
        <v>#REF!</v>
      </c>
      <c r="BC7" s="84" t="e">
        <f>'BAR BB| Open rates'!#REF!*0.8</f>
        <v>#REF!</v>
      </c>
      <c r="BD7" s="84" t="e">
        <f>'BAR BB| Open rates'!#REF!*0.8</f>
        <v>#REF!</v>
      </c>
      <c r="BE7" s="84" t="e">
        <f>'BAR BB| Open rates'!#REF!*0.8</f>
        <v>#REF!</v>
      </c>
      <c r="BF7" s="84" t="e">
        <f>'BAR BB| Open rates'!#REF!*0.8</f>
        <v>#REF!</v>
      </c>
      <c r="BG7" s="84" t="e">
        <f>'BAR BB| Open rates'!#REF!*0.8</f>
        <v>#REF!</v>
      </c>
      <c r="BH7" s="84" t="e">
        <f>'BAR BB| Open rates'!#REF!*0.8</f>
        <v>#REF!</v>
      </c>
      <c r="BI7" s="84" t="e">
        <f>'BAR BB| Open rates'!#REF!*0.8</f>
        <v>#REF!</v>
      </c>
      <c r="BJ7" s="84" t="e">
        <f>'BAR BB| Open rates'!#REF!*0.8</f>
        <v>#REF!</v>
      </c>
      <c r="BK7" s="84" t="e">
        <f>'BAR BB| Open rates'!#REF!*0.8</f>
        <v>#REF!</v>
      </c>
      <c r="BL7" s="84" t="e">
        <f>'BAR BB| Open rates'!#REF!*0.8</f>
        <v>#REF!</v>
      </c>
      <c r="BM7" s="84" t="e">
        <f>'BAR BB| Open rates'!#REF!*0.8</f>
        <v>#REF!</v>
      </c>
      <c r="BN7" s="84" t="e">
        <f>'BAR BB| Open rates'!#REF!*0.8</f>
        <v>#REF!</v>
      </c>
      <c r="BO7" s="84" t="e">
        <f>'BAR BB| Open rates'!#REF!*0.8</f>
        <v>#REF!</v>
      </c>
      <c r="BP7" s="84" t="e">
        <f>'BAR BB| Open rates'!#REF!*0.8</f>
        <v>#REF!</v>
      </c>
      <c r="BQ7" s="84" t="e">
        <f>'BAR BB| Open rates'!#REF!*0.8</f>
        <v>#REF!</v>
      </c>
      <c r="BR7" s="84" t="e">
        <f>'BAR BB| Open rates'!#REF!*0.8</f>
        <v>#REF!</v>
      </c>
      <c r="BS7" s="84" t="e">
        <f>'BAR BB| Open rates'!#REF!*0.8</f>
        <v>#REF!</v>
      </c>
      <c r="BT7" s="84" t="e">
        <f>'BAR BB| Open rates'!#REF!*0.8</f>
        <v>#REF!</v>
      </c>
      <c r="BU7" s="84" t="e">
        <f>'BAR BB| Open rates'!#REF!*0.8</f>
        <v>#REF!</v>
      </c>
      <c r="BV7" s="84" t="e">
        <f>'BAR BB| Open rates'!#REF!*0.8</f>
        <v>#REF!</v>
      </c>
      <c r="BW7" s="84" t="e">
        <f>'BAR BB| Open rates'!#REF!*0.8</f>
        <v>#REF!</v>
      </c>
      <c r="BX7" s="84" t="e">
        <f>'BAR BB| Open rates'!#REF!*0.8</f>
        <v>#REF!</v>
      </c>
    </row>
    <row r="8" spans="1:76"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76" s="14" customFormat="1" ht="12" customHeight="1" x14ac:dyDescent="0.2">
      <c r="A9" s="75">
        <v>1</v>
      </c>
      <c r="B9" s="84" t="e">
        <f>'BAR BB| Open rates'!#REF!*0.8</f>
        <v>#REF!</v>
      </c>
      <c r="C9" s="84" t="e">
        <f>'BAR BB| Open rates'!#REF!*0.8</f>
        <v>#REF!</v>
      </c>
      <c r="D9" s="84" t="e">
        <f>'BAR BB| Open rates'!#REF!*0.8</f>
        <v>#REF!</v>
      </c>
      <c r="E9" s="84" t="e">
        <f>'BAR BB| Open rates'!#REF!*0.8</f>
        <v>#REF!</v>
      </c>
      <c r="F9" s="84" t="e">
        <f>'BAR BB| Open rates'!#REF!*0.8</f>
        <v>#REF!</v>
      </c>
      <c r="G9" s="84" t="e">
        <f>'BAR BB| Open rates'!#REF!*0.8</f>
        <v>#REF!</v>
      </c>
      <c r="H9" s="84" t="e">
        <f>'BAR BB| Open rates'!#REF!*0.8</f>
        <v>#REF!</v>
      </c>
      <c r="I9" s="84" t="e">
        <f>'BAR BB| Open rates'!#REF!*0.8</f>
        <v>#REF!</v>
      </c>
      <c r="J9" s="84" t="e">
        <f>'BAR BB| Open rates'!#REF!*0.8</f>
        <v>#REF!</v>
      </c>
      <c r="K9" s="84" t="e">
        <f>'BAR BB| Open rates'!#REF!*0.8</f>
        <v>#REF!</v>
      </c>
      <c r="L9" s="84" t="e">
        <f>'BAR BB| Open rates'!#REF!*0.8</f>
        <v>#REF!</v>
      </c>
      <c r="M9" s="84" t="e">
        <f>'BAR BB| Open rates'!#REF!*0.8</f>
        <v>#REF!</v>
      </c>
      <c r="N9" s="84" t="e">
        <f>'BAR BB| Open rates'!#REF!*0.8</f>
        <v>#REF!</v>
      </c>
      <c r="O9" s="84" t="e">
        <f>'BAR BB| Open rates'!#REF!*0.8</f>
        <v>#REF!</v>
      </c>
      <c r="P9" s="84" t="e">
        <f>'BAR BB| Open rates'!#REF!*0.8</f>
        <v>#REF!</v>
      </c>
      <c r="Q9" s="84" t="e">
        <f>'BAR BB| Open rates'!#REF!*0.8</f>
        <v>#REF!</v>
      </c>
      <c r="R9" s="84" t="e">
        <f>'BAR BB| Open rates'!#REF!*0.8</f>
        <v>#REF!</v>
      </c>
      <c r="S9" s="84" t="e">
        <f>'BAR BB| Open rates'!#REF!*0.8</f>
        <v>#REF!</v>
      </c>
      <c r="T9" s="84" t="e">
        <f>'BAR BB| Open rates'!#REF!*0.8</f>
        <v>#REF!</v>
      </c>
      <c r="U9" s="84" t="e">
        <f>'BAR BB| Open rates'!#REF!*0.8</f>
        <v>#REF!</v>
      </c>
      <c r="V9" s="84" t="e">
        <f>'BAR BB| Open rates'!#REF!*0.8</f>
        <v>#REF!</v>
      </c>
      <c r="W9" s="84" t="e">
        <f>'BAR BB| Open rates'!#REF!*0.8</f>
        <v>#REF!</v>
      </c>
      <c r="X9" s="84" t="e">
        <f>'BAR BB| Open rates'!#REF!*0.8</f>
        <v>#REF!</v>
      </c>
      <c r="Y9" s="84" t="e">
        <f>'BAR BB| Open rates'!#REF!*0.8</f>
        <v>#REF!</v>
      </c>
      <c r="Z9" s="84" t="e">
        <f>'BAR BB| Open rates'!#REF!*0.8</f>
        <v>#REF!</v>
      </c>
      <c r="AA9" s="84" t="e">
        <f>'BAR BB| Open rates'!#REF!*0.8</f>
        <v>#REF!</v>
      </c>
      <c r="AB9" s="84" t="e">
        <f>'BAR BB| Open rates'!#REF!*0.8</f>
        <v>#REF!</v>
      </c>
      <c r="AC9" s="84" t="e">
        <f>'BAR BB| Open rates'!#REF!*0.8</f>
        <v>#REF!</v>
      </c>
      <c r="AD9" s="84" t="e">
        <f>'BAR BB| Open rates'!#REF!*0.8</f>
        <v>#REF!</v>
      </c>
      <c r="AE9" s="84" t="e">
        <f>'BAR BB| Open rates'!#REF!*0.8</f>
        <v>#REF!</v>
      </c>
      <c r="AF9" s="84" t="e">
        <f>'BAR BB| Open rates'!#REF!*0.8</f>
        <v>#REF!</v>
      </c>
      <c r="AG9" s="84" t="e">
        <f>'BAR BB| Open rates'!#REF!*0.8</f>
        <v>#REF!</v>
      </c>
      <c r="AH9" s="84" t="e">
        <f>'BAR BB| Open rates'!#REF!*0.8</f>
        <v>#REF!</v>
      </c>
      <c r="AI9" s="84" t="e">
        <f>'BAR BB| Open rates'!#REF!*0.8</f>
        <v>#REF!</v>
      </c>
      <c r="AJ9" s="84" t="e">
        <f>'BAR BB| Open rates'!#REF!*0.8</f>
        <v>#REF!</v>
      </c>
      <c r="AK9" s="84" t="e">
        <f>'BAR BB| Open rates'!#REF!*0.8</f>
        <v>#REF!</v>
      </c>
      <c r="AL9" s="84" t="e">
        <f>'BAR BB| Open rates'!#REF!*0.8</f>
        <v>#REF!</v>
      </c>
      <c r="AM9" s="84" t="e">
        <f>'BAR BB| Open rates'!#REF!*0.8</f>
        <v>#REF!</v>
      </c>
      <c r="AN9" s="84" t="e">
        <f>'BAR BB| Open rates'!#REF!*0.8</f>
        <v>#REF!</v>
      </c>
      <c r="AO9" s="84" t="e">
        <f>'BAR BB| Open rates'!#REF!*0.8</f>
        <v>#REF!</v>
      </c>
      <c r="AP9" s="84" t="e">
        <f>'BAR BB| Open rates'!#REF!*0.8</f>
        <v>#REF!</v>
      </c>
      <c r="AQ9" s="84" t="e">
        <f>'BAR BB| Open rates'!#REF!*0.8</f>
        <v>#REF!</v>
      </c>
      <c r="AR9" s="84" t="e">
        <f>'BAR BB| Open rates'!#REF!*0.8</f>
        <v>#REF!</v>
      </c>
      <c r="AS9" s="84" t="e">
        <f>'BAR BB| Open rates'!#REF!*0.8</f>
        <v>#REF!</v>
      </c>
      <c r="AT9" s="84" t="e">
        <f>'BAR BB| Open rates'!#REF!*0.8</f>
        <v>#REF!</v>
      </c>
      <c r="AU9" s="84" t="e">
        <f>'BAR BB| Open rates'!#REF!*0.8</f>
        <v>#REF!</v>
      </c>
      <c r="AV9" s="84" t="e">
        <f>'BAR BB| Open rates'!#REF!*0.8</f>
        <v>#REF!</v>
      </c>
      <c r="AW9" s="84" t="e">
        <f>'BAR BB| Open rates'!#REF!*0.8</f>
        <v>#REF!</v>
      </c>
      <c r="AX9" s="84" t="e">
        <f>'BAR BB| Open rates'!#REF!*0.8</f>
        <v>#REF!</v>
      </c>
      <c r="AY9" s="84" t="e">
        <f>'BAR BB| Open rates'!#REF!*0.8</f>
        <v>#REF!</v>
      </c>
      <c r="AZ9" s="84" t="e">
        <f>'BAR BB| Open rates'!#REF!*0.8</f>
        <v>#REF!</v>
      </c>
      <c r="BA9" s="84" t="e">
        <f>'BAR BB| Open rates'!#REF!*0.8</f>
        <v>#REF!</v>
      </c>
      <c r="BB9" s="84" t="e">
        <f>'BAR BB| Open rates'!#REF!*0.8</f>
        <v>#REF!</v>
      </c>
      <c r="BC9" s="84" t="e">
        <f>'BAR BB| Open rates'!#REF!*0.8</f>
        <v>#REF!</v>
      </c>
      <c r="BD9" s="84" t="e">
        <f>'BAR BB| Open rates'!#REF!*0.8</f>
        <v>#REF!</v>
      </c>
      <c r="BE9" s="84" t="e">
        <f>'BAR BB| Open rates'!#REF!*0.8</f>
        <v>#REF!</v>
      </c>
      <c r="BF9" s="84" t="e">
        <f>'BAR BB| Open rates'!#REF!*0.8</f>
        <v>#REF!</v>
      </c>
      <c r="BG9" s="84" t="e">
        <f>'BAR BB| Open rates'!#REF!*0.8</f>
        <v>#REF!</v>
      </c>
      <c r="BH9" s="84" t="e">
        <f>'BAR BB| Open rates'!#REF!*0.8</f>
        <v>#REF!</v>
      </c>
      <c r="BI9" s="84" t="e">
        <f>'BAR BB| Open rates'!#REF!*0.8</f>
        <v>#REF!</v>
      </c>
      <c r="BJ9" s="84" t="e">
        <f>'BAR BB| Open rates'!#REF!*0.8</f>
        <v>#REF!</v>
      </c>
      <c r="BK9" s="84" t="e">
        <f>'BAR BB| Open rates'!#REF!*0.8</f>
        <v>#REF!</v>
      </c>
      <c r="BL9" s="84" t="e">
        <f>'BAR BB| Open rates'!#REF!*0.8</f>
        <v>#REF!</v>
      </c>
      <c r="BM9" s="84" t="e">
        <f>'BAR BB| Open rates'!#REF!*0.8</f>
        <v>#REF!</v>
      </c>
      <c r="BN9" s="84" t="e">
        <f>'BAR BB| Open rates'!#REF!*0.8</f>
        <v>#REF!</v>
      </c>
      <c r="BO9" s="84" t="e">
        <f>'BAR BB| Open rates'!#REF!*0.8</f>
        <v>#REF!</v>
      </c>
      <c r="BP9" s="84" t="e">
        <f>'BAR BB| Open rates'!#REF!*0.8</f>
        <v>#REF!</v>
      </c>
      <c r="BQ9" s="84" t="e">
        <f>'BAR BB| Open rates'!#REF!*0.8</f>
        <v>#REF!</v>
      </c>
      <c r="BR9" s="84" t="e">
        <f>'BAR BB| Open rates'!#REF!*0.8</f>
        <v>#REF!</v>
      </c>
      <c r="BS9" s="84" t="e">
        <f>'BAR BB| Open rates'!#REF!*0.8</f>
        <v>#REF!</v>
      </c>
      <c r="BT9" s="84" t="e">
        <f>'BAR BB| Open rates'!#REF!*0.8</f>
        <v>#REF!</v>
      </c>
      <c r="BU9" s="84" t="e">
        <f>'BAR BB| Open rates'!#REF!*0.8</f>
        <v>#REF!</v>
      </c>
      <c r="BV9" s="84" t="e">
        <f>'BAR BB| Open rates'!#REF!*0.8</f>
        <v>#REF!</v>
      </c>
      <c r="BW9" s="84" t="e">
        <f>'BAR BB| Open rates'!#REF!*0.8</f>
        <v>#REF!</v>
      </c>
      <c r="BX9" s="84" t="e">
        <f>'BAR BB| Open rates'!#REF!*0.8</f>
        <v>#REF!</v>
      </c>
    </row>
    <row r="10" spans="1:76" s="14" customFormat="1" ht="12" customHeight="1" x14ac:dyDescent="0.2">
      <c r="A10" s="75">
        <v>2</v>
      </c>
      <c r="B10" s="84" t="e">
        <f>'BAR BB| Open rates'!#REF!*0.8</f>
        <v>#REF!</v>
      </c>
      <c r="C10" s="84" t="e">
        <f>'BAR BB| Open rates'!#REF!*0.8</f>
        <v>#REF!</v>
      </c>
      <c r="D10" s="84" t="e">
        <f>'BAR BB| Open rates'!#REF!*0.8</f>
        <v>#REF!</v>
      </c>
      <c r="E10" s="84" t="e">
        <f>'BAR BB| Open rates'!#REF!*0.8</f>
        <v>#REF!</v>
      </c>
      <c r="F10" s="84" t="e">
        <f>'BAR BB| Open rates'!#REF!*0.8</f>
        <v>#REF!</v>
      </c>
      <c r="G10" s="84" t="e">
        <f>'BAR BB| Open rates'!#REF!*0.8</f>
        <v>#REF!</v>
      </c>
      <c r="H10" s="84" t="e">
        <f>'BAR BB| Open rates'!#REF!*0.8</f>
        <v>#REF!</v>
      </c>
      <c r="I10" s="84" t="e">
        <f>'BAR BB| Open rates'!#REF!*0.8</f>
        <v>#REF!</v>
      </c>
      <c r="J10" s="84" t="e">
        <f>'BAR BB| Open rates'!#REF!*0.8</f>
        <v>#REF!</v>
      </c>
      <c r="K10" s="84" t="e">
        <f>'BAR BB| Open rates'!#REF!*0.8</f>
        <v>#REF!</v>
      </c>
      <c r="L10" s="84" t="e">
        <f>'BAR BB| Open rates'!#REF!*0.8</f>
        <v>#REF!</v>
      </c>
      <c r="M10" s="84" t="e">
        <f>'BAR BB| Open rates'!#REF!*0.8</f>
        <v>#REF!</v>
      </c>
      <c r="N10" s="84" t="e">
        <f>'BAR BB| Open rates'!#REF!*0.8</f>
        <v>#REF!</v>
      </c>
      <c r="O10" s="84" t="e">
        <f>'BAR BB| Open rates'!#REF!*0.8</f>
        <v>#REF!</v>
      </c>
      <c r="P10" s="84" t="e">
        <f>'BAR BB| Open rates'!#REF!*0.8</f>
        <v>#REF!</v>
      </c>
      <c r="Q10" s="84" t="e">
        <f>'BAR BB| Open rates'!#REF!*0.8</f>
        <v>#REF!</v>
      </c>
      <c r="R10" s="84" t="e">
        <f>'BAR BB| Open rates'!#REF!*0.8</f>
        <v>#REF!</v>
      </c>
      <c r="S10" s="84" t="e">
        <f>'BAR BB| Open rates'!#REF!*0.8</f>
        <v>#REF!</v>
      </c>
      <c r="T10" s="84" t="e">
        <f>'BAR BB| Open rates'!#REF!*0.8</f>
        <v>#REF!</v>
      </c>
      <c r="U10" s="84" t="e">
        <f>'BAR BB| Open rates'!#REF!*0.8</f>
        <v>#REF!</v>
      </c>
      <c r="V10" s="84" t="e">
        <f>'BAR BB| Open rates'!#REF!*0.8</f>
        <v>#REF!</v>
      </c>
      <c r="W10" s="84" t="e">
        <f>'BAR BB| Open rates'!#REF!*0.8</f>
        <v>#REF!</v>
      </c>
      <c r="X10" s="84" t="e">
        <f>'BAR BB| Open rates'!#REF!*0.8</f>
        <v>#REF!</v>
      </c>
      <c r="Y10" s="84" t="e">
        <f>'BAR BB| Open rates'!#REF!*0.8</f>
        <v>#REF!</v>
      </c>
      <c r="Z10" s="84" t="e">
        <f>'BAR BB| Open rates'!#REF!*0.8</f>
        <v>#REF!</v>
      </c>
      <c r="AA10" s="84" t="e">
        <f>'BAR BB| Open rates'!#REF!*0.8</f>
        <v>#REF!</v>
      </c>
      <c r="AB10" s="84" t="e">
        <f>'BAR BB| Open rates'!#REF!*0.8</f>
        <v>#REF!</v>
      </c>
      <c r="AC10" s="84" t="e">
        <f>'BAR BB| Open rates'!#REF!*0.8</f>
        <v>#REF!</v>
      </c>
      <c r="AD10" s="84" t="e">
        <f>'BAR BB| Open rates'!#REF!*0.8</f>
        <v>#REF!</v>
      </c>
      <c r="AE10" s="84" t="e">
        <f>'BAR BB| Open rates'!#REF!*0.8</f>
        <v>#REF!</v>
      </c>
      <c r="AF10" s="84" t="e">
        <f>'BAR BB| Open rates'!#REF!*0.8</f>
        <v>#REF!</v>
      </c>
      <c r="AG10" s="84" t="e">
        <f>'BAR BB| Open rates'!#REF!*0.8</f>
        <v>#REF!</v>
      </c>
      <c r="AH10" s="84" t="e">
        <f>'BAR BB| Open rates'!#REF!*0.8</f>
        <v>#REF!</v>
      </c>
      <c r="AI10" s="84" t="e">
        <f>'BAR BB| Open rates'!#REF!*0.8</f>
        <v>#REF!</v>
      </c>
      <c r="AJ10" s="84" t="e">
        <f>'BAR BB| Open rates'!#REF!*0.8</f>
        <v>#REF!</v>
      </c>
      <c r="AK10" s="84" t="e">
        <f>'BAR BB| Open rates'!#REF!*0.8</f>
        <v>#REF!</v>
      </c>
      <c r="AL10" s="84" t="e">
        <f>'BAR BB| Open rates'!#REF!*0.8</f>
        <v>#REF!</v>
      </c>
      <c r="AM10" s="84" t="e">
        <f>'BAR BB| Open rates'!#REF!*0.8</f>
        <v>#REF!</v>
      </c>
      <c r="AN10" s="84" t="e">
        <f>'BAR BB| Open rates'!#REF!*0.8</f>
        <v>#REF!</v>
      </c>
      <c r="AO10" s="84" t="e">
        <f>'BAR BB| Open rates'!#REF!*0.8</f>
        <v>#REF!</v>
      </c>
      <c r="AP10" s="84" t="e">
        <f>'BAR BB| Open rates'!#REF!*0.8</f>
        <v>#REF!</v>
      </c>
      <c r="AQ10" s="84" t="e">
        <f>'BAR BB| Open rates'!#REF!*0.8</f>
        <v>#REF!</v>
      </c>
      <c r="AR10" s="84" t="e">
        <f>'BAR BB| Open rates'!#REF!*0.8</f>
        <v>#REF!</v>
      </c>
      <c r="AS10" s="84" t="e">
        <f>'BAR BB| Open rates'!#REF!*0.8</f>
        <v>#REF!</v>
      </c>
      <c r="AT10" s="84" t="e">
        <f>'BAR BB| Open rates'!#REF!*0.8</f>
        <v>#REF!</v>
      </c>
      <c r="AU10" s="84" t="e">
        <f>'BAR BB| Open rates'!#REF!*0.8</f>
        <v>#REF!</v>
      </c>
      <c r="AV10" s="84" t="e">
        <f>'BAR BB| Open rates'!#REF!*0.8</f>
        <v>#REF!</v>
      </c>
      <c r="AW10" s="84" t="e">
        <f>'BAR BB| Open rates'!#REF!*0.8</f>
        <v>#REF!</v>
      </c>
      <c r="AX10" s="84" t="e">
        <f>'BAR BB| Open rates'!#REF!*0.8</f>
        <v>#REF!</v>
      </c>
      <c r="AY10" s="84" t="e">
        <f>'BAR BB| Open rates'!#REF!*0.8</f>
        <v>#REF!</v>
      </c>
      <c r="AZ10" s="84" t="e">
        <f>'BAR BB| Open rates'!#REF!*0.8</f>
        <v>#REF!</v>
      </c>
      <c r="BA10" s="84" t="e">
        <f>'BAR BB| Open rates'!#REF!*0.8</f>
        <v>#REF!</v>
      </c>
      <c r="BB10" s="84" t="e">
        <f>'BAR BB| Open rates'!#REF!*0.8</f>
        <v>#REF!</v>
      </c>
      <c r="BC10" s="84" t="e">
        <f>'BAR BB| Open rates'!#REF!*0.8</f>
        <v>#REF!</v>
      </c>
      <c r="BD10" s="84" t="e">
        <f>'BAR BB| Open rates'!#REF!*0.8</f>
        <v>#REF!</v>
      </c>
      <c r="BE10" s="84" t="e">
        <f>'BAR BB| Open rates'!#REF!*0.8</f>
        <v>#REF!</v>
      </c>
      <c r="BF10" s="84" t="e">
        <f>'BAR BB| Open rates'!#REF!*0.8</f>
        <v>#REF!</v>
      </c>
      <c r="BG10" s="84" t="e">
        <f>'BAR BB| Open rates'!#REF!*0.8</f>
        <v>#REF!</v>
      </c>
      <c r="BH10" s="84" t="e">
        <f>'BAR BB| Open rates'!#REF!*0.8</f>
        <v>#REF!</v>
      </c>
      <c r="BI10" s="84" t="e">
        <f>'BAR BB| Open rates'!#REF!*0.8</f>
        <v>#REF!</v>
      </c>
      <c r="BJ10" s="84" t="e">
        <f>'BAR BB| Open rates'!#REF!*0.8</f>
        <v>#REF!</v>
      </c>
      <c r="BK10" s="84" t="e">
        <f>'BAR BB| Open rates'!#REF!*0.8</f>
        <v>#REF!</v>
      </c>
      <c r="BL10" s="84" t="e">
        <f>'BAR BB| Open rates'!#REF!*0.8</f>
        <v>#REF!</v>
      </c>
      <c r="BM10" s="84" t="e">
        <f>'BAR BB| Open rates'!#REF!*0.8</f>
        <v>#REF!</v>
      </c>
      <c r="BN10" s="84" t="e">
        <f>'BAR BB| Open rates'!#REF!*0.8</f>
        <v>#REF!</v>
      </c>
      <c r="BO10" s="84" t="e">
        <f>'BAR BB| Open rates'!#REF!*0.8</f>
        <v>#REF!</v>
      </c>
      <c r="BP10" s="84" t="e">
        <f>'BAR BB| Open rates'!#REF!*0.8</f>
        <v>#REF!</v>
      </c>
      <c r="BQ10" s="84" t="e">
        <f>'BAR BB| Open rates'!#REF!*0.8</f>
        <v>#REF!</v>
      </c>
      <c r="BR10" s="84" t="e">
        <f>'BAR BB| Open rates'!#REF!*0.8</f>
        <v>#REF!</v>
      </c>
      <c r="BS10" s="84" t="e">
        <f>'BAR BB| Open rates'!#REF!*0.8</f>
        <v>#REF!</v>
      </c>
      <c r="BT10" s="84" t="e">
        <f>'BAR BB| Open rates'!#REF!*0.8</f>
        <v>#REF!</v>
      </c>
      <c r="BU10" s="84" t="e">
        <f>'BAR BB| Open rates'!#REF!*0.8</f>
        <v>#REF!</v>
      </c>
      <c r="BV10" s="84" t="e">
        <f>'BAR BB| Open rates'!#REF!*0.8</f>
        <v>#REF!</v>
      </c>
      <c r="BW10" s="84" t="e">
        <f>'BAR BB| Open rates'!#REF!*0.8</f>
        <v>#REF!</v>
      </c>
      <c r="BX10" s="84" t="e">
        <f>'BAR BB| Open rates'!#REF!*0.8</f>
        <v>#REF!</v>
      </c>
    </row>
    <row r="11" spans="1:76" s="14" customFormat="1" ht="12" customHeight="1" x14ac:dyDescent="0.2">
      <c r="A11" s="75"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76" s="14" customFormat="1" ht="12" customHeight="1" x14ac:dyDescent="0.2">
      <c r="A12" s="75">
        <v>1</v>
      </c>
      <c r="B12" s="84" t="e">
        <f>'BAR BB| Open rates'!#REF!*0.8</f>
        <v>#REF!</v>
      </c>
      <c r="C12" s="84" t="e">
        <f>'BAR BB| Open rates'!#REF!*0.8</f>
        <v>#REF!</v>
      </c>
      <c r="D12" s="84" t="e">
        <f>'BAR BB| Open rates'!#REF!*0.8</f>
        <v>#REF!</v>
      </c>
      <c r="E12" s="84" t="e">
        <f>'BAR BB| Open rates'!#REF!*0.8</f>
        <v>#REF!</v>
      </c>
      <c r="F12" s="84" t="e">
        <f>'BAR BB| Open rates'!#REF!*0.8</f>
        <v>#REF!</v>
      </c>
      <c r="G12" s="84" t="e">
        <f>'BAR BB| Open rates'!#REF!*0.8</f>
        <v>#REF!</v>
      </c>
      <c r="H12" s="84" t="e">
        <f>'BAR BB| Open rates'!#REF!*0.8</f>
        <v>#REF!</v>
      </c>
      <c r="I12" s="84" t="e">
        <f>'BAR BB| Open rates'!#REF!*0.8</f>
        <v>#REF!</v>
      </c>
      <c r="J12" s="84" t="e">
        <f>'BAR BB| Open rates'!#REF!*0.8</f>
        <v>#REF!</v>
      </c>
      <c r="K12" s="84" t="e">
        <f>'BAR BB| Open rates'!#REF!*0.8</f>
        <v>#REF!</v>
      </c>
      <c r="L12" s="84" t="e">
        <f>'BAR BB| Open rates'!#REF!*0.8</f>
        <v>#REF!</v>
      </c>
      <c r="M12" s="84" t="e">
        <f>'BAR BB| Open rates'!#REF!*0.8</f>
        <v>#REF!</v>
      </c>
      <c r="N12" s="84" t="e">
        <f>'BAR BB| Open rates'!#REF!*0.8</f>
        <v>#REF!</v>
      </c>
      <c r="O12" s="84" t="e">
        <f>'BAR BB| Open rates'!#REF!*0.8</f>
        <v>#REF!</v>
      </c>
      <c r="P12" s="84" t="e">
        <f>'BAR BB| Open rates'!#REF!*0.8</f>
        <v>#REF!</v>
      </c>
      <c r="Q12" s="84" t="e">
        <f>'BAR BB| Open rates'!#REF!*0.8</f>
        <v>#REF!</v>
      </c>
      <c r="R12" s="84" t="e">
        <f>'BAR BB| Open rates'!#REF!*0.8</f>
        <v>#REF!</v>
      </c>
      <c r="S12" s="84" t="e">
        <f>'BAR BB| Open rates'!#REF!*0.8</f>
        <v>#REF!</v>
      </c>
      <c r="T12" s="84" t="e">
        <f>'BAR BB| Open rates'!#REF!*0.8</f>
        <v>#REF!</v>
      </c>
      <c r="U12" s="84" t="e">
        <f>'BAR BB| Open rates'!#REF!*0.8</f>
        <v>#REF!</v>
      </c>
      <c r="V12" s="84" t="e">
        <f>'BAR BB| Open rates'!#REF!*0.8</f>
        <v>#REF!</v>
      </c>
      <c r="W12" s="84" t="e">
        <f>'BAR BB| Open rates'!#REF!*0.8</f>
        <v>#REF!</v>
      </c>
      <c r="X12" s="84" t="e">
        <f>'BAR BB| Open rates'!#REF!*0.8</f>
        <v>#REF!</v>
      </c>
      <c r="Y12" s="84" t="e">
        <f>'BAR BB| Open rates'!#REF!*0.8</f>
        <v>#REF!</v>
      </c>
      <c r="Z12" s="84" t="e">
        <f>'BAR BB| Open rates'!#REF!*0.8</f>
        <v>#REF!</v>
      </c>
      <c r="AA12" s="84" t="e">
        <f>'BAR BB| Open rates'!#REF!*0.8</f>
        <v>#REF!</v>
      </c>
      <c r="AB12" s="84" t="e">
        <f>'BAR BB| Open rates'!#REF!*0.8</f>
        <v>#REF!</v>
      </c>
      <c r="AC12" s="84" t="e">
        <f>'BAR BB| Open rates'!#REF!*0.8</f>
        <v>#REF!</v>
      </c>
      <c r="AD12" s="84" t="e">
        <f>'BAR BB| Open rates'!#REF!*0.8</f>
        <v>#REF!</v>
      </c>
      <c r="AE12" s="84" t="e">
        <f>'BAR BB| Open rates'!#REF!*0.8</f>
        <v>#REF!</v>
      </c>
      <c r="AF12" s="84" t="e">
        <f>'BAR BB| Open rates'!#REF!*0.8</f>
        <v>#REF!</v>
      </c>
      <c r="AG12" s="84" t="e">
        <f>'BAR BB| Open rates'!#REF!*0.8</f>
        <v>#REF!</v>
      </c>
      <c r="AH12" s="84" t="e">
        <f>'BAR BB| Open rates'!#REF!*0.8</f>
        <v>#REF!</v>
      </c>
      <c r="AI12" s="84" t="e">
        <f>'BAR BB| Open rates'!#REF!*0.8</f>
        <v>#REF!</v>
      </c>
      <c r="AJ12" s="84" t="e">
        <f>'BAR BB| Open rates'!#REF!*0.8</f>
        <v>#REF!</v>
      </c>
      <c r="AK12" s="84" t="e">
        <f>'BAR BB| Open rates'!#REF!*0.8</f>
        <v>#REF!</v>
      </c>
      <c r="AL12" s="84" t="e">
        <f>'BAR BB| Open rates'!#REF!*0.8</f>
        <v>#REF!</v>
      </c>
      <c r="AM12" s="84" t="e">
        <f>'BAR BB| Open rates'!#REF!*0.8</f>
        <v>#REF!</v>
      </c>
      <c r="AN12" s="84" t="e">
        <f>'BAR BB| Open rates'!#REF!*0.8</f>
        <v>#REF!</v>
      </c>
      <c r="AO12" s="84" t="e">
        <f>'BAR BB| Open rates'!#REF!*0.8</f>
        <v>#REF!</v>
      </c>
      <c r="AP12" s="84" t="e">
        <f>'BAR BB| Open rates'!#REF!*0.8</f>
        <v>#REF!</v>
      </c>
      <c r="AQ12" s="84" t="e">
        <f>'BAR BB| Open rates'!#REF!*0.8</f>
        <v>#REF!</v>
      </c>
      <c r="AR12" s="84" t="e">
        <f>'BAR BB| Open rates'!#REF!*0.8</f>
        <v>#REF!</v>
      </c>
      <c r="AS12" s="84" t="e">
        <f>'BAR BB| Open rates'!#REF!*0.8</f>
        <v>#REF!</v>
      </c>
      <c r="AT12" s="84" t="e">
        <f>'BAR BB| Open rates'!#REF!*0.8</f>
        <v>#REF!</v>
      </c>
      <c r="AU12" s="84" t="e">
        <f>'BAR BB| Open rates'!#REF!*0.8</f>
        <v>#REF!</v>
      </c>
      <c r="AV12" s="84" t="e">
        <f>'BAR BB| Open rates'!#REF!*0.8</f>
        <v>#REF!</v>
      </c>
      <c r="AW12" s="84" t="e">
        <f>'BAR BB| Open rates'!#REF!*0.8</f>
        <v>#REF!</v>
      </c>
      <c r="AX12" s="84" t="e">
        <f>'BAR BB| Open rates'!#REF!*0.8</f>
        <v>#REF!</v>
      </c>
      <c r="AY12" s="84" t="e">
        <f>'BAR BB| Open rates'!#REF!*0.8</f>
        <v>#REF!</v>
      </c>
      <c r="AZ12" s="84" t="e">
        <f>'BAR BB| Open rates'!#REF!*0.8</f>
        <v>#REF!</v>
      </c>
      <c r="BA12" s="84" t="e">
        <f>'BAR BB| Open rates'!#REF!*0.8</f>
        <v>#REF!</v>
      </c>
      <c r="BB12" s="84" t="e">
        <f>'BAR BB| Open rates'!#REF!*0.8</f>
        <v>#REF!</v>
      </c>
      <c r="BC12" s="84" t="e">
        <f>'BAR BB| Open rates'!#REF!*0.8</f>
        <v>#REF!</v>
      </c>
      <c r="BD12" s="84" t="e">
        <f>'BAR BB| Open rates'!#REF!*0.8</f>
        <v>#REF!</v>
      </c>
      <c r="BE12" s="84" t="e">
        <f>'BAR BB| Open rates'!#REF!*0.8</f>
        <v>#REF!</v>
      </c>
      <c r="BF12" s="84" t="e">
        <f>'BAR BB| Open rates'!#REF!*0.8</f>
        <v>#REF!</v>
      </c>
      <c r="BG12" s="84" t="e">
        <f>'BAR BB| Open rates'!#REF!*0.8</f>
        <v>#REF!</v>
      </c>
      <c r="BH12" s="84" t="e">
        <f>'BAR BB| Open rates'!#REF!*0.8</f>
        <v>#REF!</v>
      </c>
      <c r="BI12" s="84" t="e">
        <f>'BAR BB| Open rates'!#REF!*0.8</f>
        <v>#REF!</v>
      </c>
      <c r="BJ12" s="84" t="e">
        <f>'BAR BB| Open rates'!#REF!*0.8</f>
        <v>#REF!</v>
      </c>
      <c r="BK12" s="84" t="e">
        <f>'BAR BB| Open rates'!#REF!*0.8</f>
        <v>#REF!</v>
      </c>
      <c r="BL12" s="84" t="e">
        <f>'BAR BB| Open rates'!#REF!*0.8</f>
        <v>#REF!</v>
      </c>
      <c r="BM12" s="84" t="e">
        <f>'BAR BB| Open rates'!#REF!*0.8</f>
        <v>#REF!</v>
      </c>
      <c r="BN12" s="84" t="e">
        <f>'BAR BB| Open rates'!#REF!*0.8</f>
        <v>#REF!</v>
      </c>
      <c r="BO12" s="84" t="e">
        <f>'BAR BB| Open rates'!#REF!*0.8</f>
        <v>#REF!</v>
      </c>
      <c r="BP12" s="84" t="e">
        <f>'BAR BB| Open rates'!#REF!*0.8</f>
        <v>#REF!</v>
      </c>
      <c r="BQ12" s="84" t="e">
        <f>'BAR BB| Open rates'!#REF!*0.8</f>
        <v>#REF!</v>
      </c>
      <c r="BR12" s="84" t="e">
        <f>'BAR BB| Open rates'!#REF!*0.8</f>
        <v>#REF!</v>
      </c>
      <c r="BS12" s="84" t="e">
        <f>'BAR BB| Open rates'!#REF!*0.8</f>
        <v>#REF!</v>
      </c>
      <c r="BT12" s="84" t="e">
        <f>'BAR BB| Open rates'!#REF!*0.8</f>
        <v>#REF!</v>
      </c>
      <c r="BU12" s="84" t="e">
        <f>'BAR BB| Open rates'!#REF!*0.8</f>
        <v>#REF!</v>
      </c>
      <c r="BV12" s="84" t="e">
        <f>'BAR BB| Open rates'!#REF!*0.8</f>
        <v>#REF!</v>
      </c>
      <c r="BW12" s="84" t="e">
        <f>'BAR BB| Open rates'!#REF!*0.8</f>
        <v>#REF!</v>
      </c>
      <c r="BX12" s="84" t="e">
        <f>'BAR BB| Open rates'!#REF!*0.8</f>
        <v>#REF!</v>
      </c>
    </row>
    <row r="13" spans="1:76" s="14" customFormat="1" ht="12" customHeight="1" x14ac:dyDescent="0.2">
      <c r="A13" s="75">
        <v>2</v>
      </c>
      <c r="B13" s="84" t="e">
        <f>'BAR BB| Open rates'!#REF!*0.8</f>
        <v>#REF!</v>
      </c>
      <c r="C13" s="84" t="e">
        <f>'BAR BB| Open rates'!#REF!*0.8</f>
        <v>#REF!</v>
      </c>
      <c r="D13" s="84" t="e">
        <f>'BAR BB| Open rates'!#REF!*0.8</f>
        <v>#REF!</v>
      </c>
      <c r="E13" s="84" t="e">
        <f>'BAR BB| Open rates'!#REF!*0.8</f>
        <v>#REF!</v>
      </c>
      <c r="F13" s="84" t="e">
        <f>'BAR BB| Open rates'!#REF!*0.8</f>
        <v>#REF!</v>
      </c>
      <c r="G13" s="84" t="e">
        <f>'BAR BB| Open rates'!#REF!*0.8</f>
        <v>#REF!</v>
      </c>
      <c r="H13" s="84" t="e">
        <f>'BAR BB| Open rates'!#REF!*0.8</f>
        <v>#REF!</v>
      </c>
      <c r="I13" s="84" t="e">
        <f>'BAR BB| Open rates'!#REF!*0.8</f>
        <v>#REF!</v>
      </c>
      <c r="J13" s="84" t="e">
        <f>'BAR BB| Open rates'!#REF!*0.8</f>
        <v>#REF!</v>
      </c>
      <c r="K13" s="84" t="e">
        <f>'BAR BB| Open rates'!#REF!*0.8</f>
        <v>#REF!</v>
      </c>
      <c r="L13" s="84" t="e">
        <f>'BAR BB| Open rates'!#REF!*0.8</f>
        <v>#REF!</v>
      </c>
      <c r="M13" s="84" t="e">
        <f>'BAR BB| Open rates'!#REF!*0.8</f>
        <v>#REF!</v>
      </c>
      <c r="N13" s="84" t="e">
        <f>'BAR BB| Open rates'!#REF!*0.8</f>
        <v>#REF!</v>
      </c>
      <c r="O13" s="84" t="e">
        <f>'BAR BB| Open rates'!#REF!*0.8</f>
        <v>#REF!</v>
      </c>
      <c r="P13" s="84" t="e">
        <f>'BAR BB| Open rates'!#REF!*0.8</f>
        <v>#REF!</v>
      </c>
      <c r="Q13" s="84" t="e">
        <f>'BAR BB| Open rates'!#REF!*0.8</f>
        <v>#REF!</v>
      </c>
      <c r="R13" s="84" t="e">
        <f>'BAR BB| Open rates'!#REF!*0.8</f>
        <v>#REF!</v>
      </c>
      <c r="S13" s="84" t="e">
        <f>'BAR BB| Open rates'!#REF!*0.8</f>
        <v>#REF!</v>
      </c>
      <c r="T13" s="84" t="e">
        <f>'BAR BB| Open rates'!#REF!*0.8</f>
        <v>#REF!</v>
      </c>
      <c r="U13" s="84" t="e">
        <f>'BAR BB| Open rates'!#REF!*0.8</f>
        <v>#REF!</v>
      </c>
      <c r="V13" s="84" t="e">
        <f>'BAR BB| Open rates'!#REF!*0.8</f>
        <v>#REF!</v>
      </c>
      <c r="W13" s="84" t="e">
        <f>'BAR BB| Open rates'!#REF!*0.8</f>
        <v>#REF!</v>
      </c>
      <c r="X13" s="84" t="e">
        <f>'BAR BB| Open rates'!#REF!*0.8</f>
        <v>#REF!</v>
      </c>
      <c r="Y13" s="84" t="e">
        <f>'BAR BB| Open rates'!#REF!*0.8</f>
        <v>#REF!</v>
      </c>
      <c r="Z13" s="84" t="e">
        <f>'BAR BB| Open rates'!#REF!*0.8</f>
        <v>#REF!</v>
      </c>
      <c r="AA13" s="84" t="e">
        <f>'BAR BB| Open rates'!#REF!*0.8</f>
        <v>#REF!</v>
      </c>
      <c r="AB13" s="84" t="e">
        <f>'BAR BB| Open rates'!#REF!*0.8</f>
        <v>#REF!</v>
      </c>
      <c r="AC13" s="84" t="e">
        <f>'BAR BB| Open rates'!#REF!*0.8</f>
        <v>#REF!</v>
      </c>
      <c r="AD13" s="84" t="e">
        <f>'BAR BB| Open rates'!#REF!*0.8</f>
        <v>#REF!</v>
      </c>
      <c r="AE13" s="84" t="e">
        <f>'BAR BB| Open rates'!#REF!*0.8</f>
        <v>#REF!</v>
      </c>
      <c r="AF13" s="84" t="e">
        <f>'BAR BB| Open rates'!#REF!*0.8</f>
        <v>#REF!</v>
      </c>
      <c r="AG13" s="84" t="e">
        <f>'BAR BB| Open rates'!#REF!*0.8</f>
        <v>#REF!</v>
      </c>
      <c r="AH13" s="84" t="e">
        <f>'BAR BB| Open rates'!#REF!*0.8</f>
        <v>#REF!</v>
      </c>
      <c r="AI13" s="84" t="e">
        <f>'BAR BB| Open rates'!#REF!*0.8</f>
        <v>#REF!</v>
      </c>
      <c r="AJ13" s="84" t="e">
        <f>'BAR BB| Open rates'!#REF!*0.8</f>
        <v>#REF!</v>
      </c>
      <c r="AK13" s="84" t="e">
        <f>'BAR BB| Open rates'!#REF!*0.8</f>
        <v>#REF!</v>
      </c>
      <c r="AL13" s="84" t="e">
        <f>'BAR BB| Open rates'!#REF!*0.8</f>
        <v>#REF!</v>
      </c>
      <c r="AM13" s="84" t="e">
        <f>'BAR BB| Open rates'!#REF!*0.8</f>
        <v>#REF!</v>
      </c>
      <c r="AN13" s="84" t="e">
        <f>'BAR BB| Open rates'!#REF!*0.8</f>
        <v>#REF!</v>
      </c>
      <c r="AO13" s="84" t="e">
        <f>'BAR BB| Open rates'!#REF!*0.8</f>
        <v>#REF!</v>
      </c>
      <c r="AP13" s="84" t="e">
        <f>'BAR BB| Open rates'!#REF!*0.8</f>
        <v>#REF!</v>
      </c>
      <c r="AQ13" s="84" t="e">
        <f>'BAR BB| Open rates'!#REF!*0.8</f>
        <v>#REF!</v>
      </c>
      <c r="AR13" s="84" t="e">
        <f>'BAR BB| Open rates'!#REF!*0.8</f>
        <v>#REF!</v>
      </c>
      <c r="AS13" s="84" t="e">
        <f>'BAR BB| Open rates'!#REF!*0.8</f>
        <v>#REF!</v>
      </c>
      <c r="AT13" s="84" t="e">
        <f>'BAR BB| Open rates'!#REF!*0.8</f>
        <v>#REF!</v>
      </c>
      <c r="AU13" s="84" t="e">
        <f>'BAR BB| Open rates'!#REF!*0.8</f>
        <v>#REF!</v>
      </c>
      <c r="AV13" s="84" t="e">
        <f>'BAR BB| Open rates'!#REF!*0.8</f>
        <v>#REF!</v>
      </c>
      <c r="AW13" s="84" t="e">
        <f>'BAR BB| Open rates'!#REF!*0.8</f>
        <v>#REF!</v>
      </c>
      <c r="AX13" s="84" t="e">
        <f>'BAR BB| Open rates'!#REF!*0.8</f>
        <v>#REF!</v>
      </c>
      <c r="AY13" s="84" t="e">
        <f>'BAR BB| Open rates'!#REF!*0.8</f>
        <v>#REF!</v>
      </c>
      <c r="AZ13" s="84" t="e">
        <f>'BAR BB| Open rates'!#REF!*0.8</f>
        <v>#REF!</v>
      </c>
      <c r="BA13" s="84" t="e">
        <f>'BAR BB| Open rates'!#REF!*0.8</f>
        <v>#REF!</v>
      </c>
      <c r="BB13" s="84" t="e">
        <f>'BAR BB| Open rates'!#REF!*0.8</f>
        <v>#REF!</v>
      </c>
      <c r="BC13" s="84" t="e">
        <f>'BAR BB| Open rates'!#REF!*0.8</f>
        <v>#REF!</v>
      </c>
      <c r="BD13" s="84" t="e">
        <f>'BAR BB| Open rates'!#REF!*0.8</f>
        <v>#REF!</v>
      </c>
      <c r="BE13" s="84" t="e">
        <f>'BAR BB| Open rates'!#REF!*0.8</f>
        <v>#REF!</v>
      </c>
      <c r="BF13" s="84" t="e">
        <f>'BAR BB| Open rates'!#REF!*0.8</f>
        <v>#REF!</v>
      </c>
      <c r="BG13" s="84" t="e">
        <f>'BAR BB| Open rates'!#REF!*0.8</f>
        <v>#REF!</v>
      </c>
      <c r="BH13" s="84" t="e">
        <f>'BAR BB| Open rates'!#REF!*0.8</f>
        <v>#REF!</v>
      </c>
      <c r="BI13" s="84" t="e">
        <f>'BAR BB| Open rates'!#REF!*0.8</f>
        <v>#REF!</v>
      </c>
      <c r="BJ13" s="84" t="e">
        <f>'BAR BB| Open rates'!#REF!*0.8</f>
        <v>#REF!</v>
      </c>
      <c r="BK13" s="84" t="e">
        <f>'BAR BB| Open rates'!#REF!*0.8</f>
        <v>#REF!</v>
      </c>
      <c r="BL13" s="84" t="e">
        <f>'BAR BB| Open rates'!#REF!*0.8</f>
        <v>#REF!</v>
      </c>
      <c r="BM13" s="84" t="e">
        <f>'BAR BB| Open rates'!#REF!*0.8</f>
        <v>#REF!</v>
      </c>
      <c r="BN13" s="84" t="e">
        <f>'BAR BB| Open rates'!#REF!*0.8</f>
        <v>#REF!</v>
      </c>
      <c r="BO13" s="84" t="e">
        <f>'BAR BB| Open rates'!#REF!*0.8</f>
        <v>#REF!</v>
      </c>
      <c r="BP13" s="84" t="e">
        <f>'BAR BB| Open rates'!#REF!*0.8</f>
        <v>#REF!</v>
      </c>
      <c r="BQ13" s="84" t="e">
        <f>'BAR BB| Open rates'!#REF!*0.8</f>
        <v>#REF!</v>
      </c>
      <c r="BR13" s="84" t="e">
        <f>'BAR BB| Open rates'!#REF!*0.8</f>
        <v>#REF!</v>
      </c>
      <c r="BS13" s="84" t="e">
        <f>'BAR BB| Open rates'!#REF!*0.8</f>
        <v>#REF!</v>
      </c>
      <c r="BT13" s="84" t="e">
        <f>'BAR BB| Open rates'!#REF!*0.8</f>
        <v>#REF!</v>
      </c>
      <c r="BU13" s="84" t="e">
        <f>'BAR BB| Open rates'!#REF!*0.8</f>
        <v>#REF!</v>
      </c>
      <c r="BV13" s="84" t="e">
        <f>'BAR BB| Open rates'!#REF!*0.8</f>
        <v>#REF!</v>
      </c>
      <c r="BW13" s="84" t="e">
        <f>'BAR BB| Open rates'!#REF!*0.8</f>
        <v>#REF!</v>
      </c>
      <c r="BX13" s="84" t="e">
        <f>'BAR BB| Open rates'!#REF!*0.8</f>
        <v>#REF!</v>
      </c>
    </row>
    <row r="14" spans="1:76" s="14" customFormat="1" ht="12" customHeight="1" x14ac:dyDescent="0.2">
      <c r="A14" s="75"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76" s="14" customFormat="1" ht="12" customHeight="1" x14ac:dyDescent="0.2">
      <c r="A15" s="15" t="s">
        <v>159</v>
      </c>
      <c r="B15" s="84" t="e">
        <f>'BAR BB| Open rates'!#REF!*0.8</f>
        <v>#REF!</v>
      </c>
      <c r="C15" s="84" t="e">
        <f>'BAR BB| Open rates'!#REF!*0.8</f>
        <v>#REF!</v>
      </c>
      <c r="D15" s="84" t="e">
        <f>'BAR BB| Open rates'!#REF!*0.8</f>
        <v>#REF!</v>
      </c>
      <c r="E15" s="84" t="e">
        <f>'BAR BB| Open rates'!#REF!*0.8</f>
        <v>#REF!</v>
      </c>
      <c r="F15" s="84" t="e">
        <f>'BAR BB| Open rates'!#REF!*0.8</f>
        <v>#REF!</v>
      </c>
      <c r="G15" s="84" t="e">
        <f>'BAR BB| Open rates'!#REF!*0.8</f>
        <v>#REF!</v>
      </c>
      <c r="H15" s="84" t="e">
        <f>'BAR BB| Open rates'!#REF!*0.8</f>
        <v>#REF!</v>
      </c>
      <c r="I15" s="84" t="e">
        <f>'BAR BB| Open rates'!#REF!*0.8</f>
        <v>#REF!</v>
      </c>
      <c r="J15" s="84" t="e">
        <f>'BAR BB| Open rates'!#REF!*0.8</f>
        <v>#REF!</v>
      </c>
      <c r="K15" s="84" t="e">
        <f>'BAR BB| Open rates'!#REF!*0.8</f>
        <v>#REF!</v>
      </c>
      <c r="L15" s="84" t="e">
        <f>'BAR BB| Open rates'!#REF!*0.8</f>
        <v>#REF!</v>
      </c>
      <c r="M15" s="84" t="e">
        <f>'BAR BB| Open rates'!#REF!*0.8</f>
        <v>#REF!</v>
      </c>
      <c r="N15" s="84" t="e">
        <f>'BAR BB| Open rates'!#REF!*0.8</f>
        <v>#REF!</v>
      </c>
      <c r="O15" s="84" t="e">
        <f>'BAR BB| Open rates'!#REF!*0.8</f>
        <v>#REF!</v>
      </c>
      <c r="P15" s="84" t="e">
        <f>'BAR BB| Open rates'!#REF!*0.8</f>
        <v>#REF!</v>
      </c>
      <c r="Q15" s="84" t="e">
        <f>'BAR BB| Open rates'!#REF!*0.8</f>
        <v>#REF!</v>
      </c>
      <c r="R15" s="84" t="e">
        <f>'BAR BB| Open rates'!#REF!*0.8</f>
        <v>#REF!</v>
      </c>
      <c r="S15" s="84" t="e">
        <f>'BAR BB| Open rates'!#REF!*0.8</f>
        <v>#REF!</v>
      </c>
      <c r="T15" s="84" t="e">
        <f>'BAR BB| Open rates'!#REF!*0.8</f>
        <v>#REF!</v>
      </c>
      <c r="U15" s="84" t="e">
        <f>'BAR BB| Open rates'!#REF!*0.8</f>
        <v>#REF!</v>
      </c>
      <c r="V15" s="84" t="e">
        <f>'BAR BB| Open rates'!#REF!*0.8</f>
        <v>#REF!</v>
      </c>
      <c r="W15" s="84" t="e">
        <f>'BAR BB| Open rates'!#REF!*0.8</f>
        <v>#REF!</v>
      </c>
      <c r="X15" s="84" t="e">
        <f>'BAR BB| Open rates'!#REF!*0.8</f>
        <v>#REF!</v>
      </c>
      <c r="Y15" s="84" t="e">
        <f>'BAR BB| Open rates'!#REF!*0.8</f>
        <v>#REF!</v>
      </c>
      <c r="Z15" s="84" t="e">
        <f>'BAR BB| Open rates'!#REF!*0.8</f>
        <v>#REF!</v>
      </c>
      <c r="AA15" s="84" t="e">
        <f>'BAR BB| Open rates'!#REF!*0.8</f>
        <v>#REF!</v>
      </c>
      <c r="AB15" s="84" t="e">
        <f>'BAR BB| Open rates'!#REF!*0.8</f>
        <v>#REF!</v>
      </c>
      <c r="AC15" s="84" t="e">
        <f>'BAR BB| Open rates'!#REF!*0.8</f>
        <v>#REF!</v>
      </c>
      <c r="AD15" s="84" t="e">
        <f>'BAR BB| Open rates'!#REF!*0.8</f>
        <v>#REF!</v>
      </c>
      <c r="AE15" s="84" t="e">
        <f>'BAR BB| Open rates'!#REF!*0.8</f>
        <v>#REF!</v>
      </c>
      <c r="AF15" s="84" t="e">
        <f>'BAR BB| Open rates'!#REF!*0.8</f>
        <v>#REF!</v>
      </c>
      <c r="AG15" s="84" t="e">
        <f>'BAR BB| Open rates'!#REF!*0.8</f>
        <v>#REF!</v>
      </c>
      <c r="AH15" s="84" t="e">
        <f>'BAR BB| Open rates'!#REF!*0.8</f>
        <v>#REF!</v>
      </c>
      <c r="AI15" s="84" t="e">
        <f>'BAR BB| Open rates'!#REF!*0.8</f>
        <v>#REF!</v>
      </c>
      <c r="AJ15" s="84" t="e">
        <f>'BAR BB| Open rates'!#REF!*0.8</f>
        <v>#REF!</v>
      </c>
      <c r="AK15" s="84" t="e">
        <f>'BAR BB| Open rates'!#REF!*0.8</f>
        <v>#REF!</v>
      </c>
      <c r="AL15" s="84" t="e">
        <f>'BAR BB| Open rates'!#REF!*0.8</f>
        <v>#REF!</v>
      </c>
      <c r="AM15" s="84" t="e">
        <f>'BAR BB| Open rates'!#REF!*0.8</f>
        <v>#REF!</v>
      </c>
      <c r="AN15" s="84" t="e">
        <f>'BAR BB| Open rates'!#REF!*0.8</f>
        <v>#REF!</v>
      </c>
      <c r="AO15" s="84" t="e">
        <f>'BAR BB| Open rates'!#REF!*0.8</f>
        <v>#REF!</v>
      </c>
      <c r="AP15" s="84" t="e">
        <f>'BAR BB| Open rates'!#REF!*0.8</f>
        <v>#REF!</v>
      </c>
      <c r="AQ15" s="84" t="e">
        <f>'BAR BB| Open rates'!#REF!*0.8</f>
        <v>#REF!</v>
      </c>
      <c r="AR15" s="84" t="e">
        <f>'BAR BB| Open rates'!#REF!*0.8</f>
        <v>#REF!</v>
      </c>
      <c r="AS15" s="84" t="e">
        <f>'BAR BB| Open rates'!#REF!*0.8</f>
        <v>#REF!</v>
      </c>
      <c r="AT15" s="84" t="e">
        <f>'BAR BB| Open rates'!#REF!*0.8</f>
        <v>#REF!</v>
      </c>
      <c r="AU15" s="84" t="e">
        <f>'BAR BB| Open rates'!#REF!*0.8</f>
        <v>#REF!</v>
      </c>
      <c r="AV15" s="84" t="e">
        <f>'BAR BB| Open rates'!#REF!*0.8</f>
        <v>#REF!</v>
      </c>
      <c r="AW15" s="84" t="e">
        <f>'BAR BB| Open rates'!#REF!*0.8</f>
        <v>#REF!</v>
      </c>
      <c r="AX15" s="84" t="e">
        <f>'BAR BB| Open rates'!#REF!*0.8</f>
        <v>#REF!</v>
      </c>
      <c r="AY15" s="84" t="e">
        <f>'BAR BB| Open rates'!#REF!*0.8</f>
        <v>#REF!</v>
      </c>
      <c r="AZ15" s="84" t="e">
        <f>'BAR BB| Open rates'!#REF!*0.8</f>
        <v>#REF!</v>
      </c>
      <c r="BA15" s="84" t="e">
        <f>'BAR BB| Open rates'!#REF!*0.8</f>
        <v>#REF!</v>
      </c>
      <c r="BB15" s="84" t="e">
        <f>'BAR BB| Open rates'!#REF!*0.8</f>
        <v>#REF!</v>
      </c>
      <c r="BC15" s="84" t="e">
        <f>'BAR BB| Open rates'!#REF!*0.8</f>
        <v>#REF!</v>
      </c>
      <c r="BD15" s="84" t="e">
        <f>'BAR BB| Open rates'!#REF!*0.8</f>
        <v>#REF!</v>
      </c>
      <c r="BE15" s="84" t="e">
        <f>'BAR BB| Open rates'!#REF!*0.8</f>
        <v>#REF!</v>
      </c>
      <c r="BF15" s="84" t="e">
        <f>'BAR BB| Open rates'!#REF!*0.8</f>
        <v>#REF!</v>
      </c>
      <c r="BG15" s="84" t="e">
        <f>'BAR BB| Open rates'!#REF!*0.8</f>
        <v>#REF!</v>
      </c>
      <c r="BH15" s="84" t="e">
        <f>'BAR BB| Open rates'!#REF!*0.8</f>
        <v>#REF!</v>
      </c>
      <c r="BI15" s="84" t="e">
        <f>'BAR BB| Open rates'!#REF!*0.8</f>
        <v>#REF!</v>
      </c>
      <c r="BJ15" s="84" t="e">
        <f>'BAR BB| Open rates'!#REF!*0.8</f>
        <v>#REF!</v>
      </c>
      <c r="BK15" s="84" t="e">
        <f>'BAR BB| Open rates'!#REF!*0.8</f>
        <v>#REF!</v>
      </c>
      <c r="BL15" s="84" t="e">
        <f>'BAR BB| Open rates'!#REF!*0.8</f>
        <v>#REF!</v>
      </c>
      <c r="BM15" s="84" t="e">
        <f>'BAR BB| Open rates'!#REF!*0.8</f>
        <v>#REF!</v>
      </c>
      <c r="BN15" s="84" t="e">
        <f>'BAR BB| Open rates'!#REF!*0.8</f>
        <v>#REF!</v>
      </c>
      <c r="BO15" s="84" t="e">
        <f>'BAR BB| Open rates'!#REF!*0.8</f>
        <v>#REF!</v>
      </c>
      <c r="BP15" s="84" t="e">
        <f>'BAR BB| Open rates'!#REF!*0.8</f>
        <v>#REF!</v>
      </c>
      <c r="BQ15" s="84" t="e">
        <f>'BAR BB| Open rates'!#REF!*0.8</f>
        <v>#REF!</v>
      </c>
      <c r="BR15" s="84" t="e">
        <f>'BAR BB| Open rates'!#REF!*0.8</f>
        <v>#REF!</v>
      </c>
      <c r="BS15" s="84" t="e">
        <f>'BAR BB| Open rates'!#REF!*0.8</f>
        <v>#REF!</v>
      </c>
      <c r="BT15" s="84" t="e">
        <f>'BAR BB| Open rates'!#REF!*0.8</f>
        <v>#REF!</v>
      </c>
      <c r="BU15" s="84" t="e">
        <f>'BAR BB| Open rates'!#REF!*0.8</f>
        <v>#REF!</v>
      </c>
      <c r="BV15" s="84" t="e">
        <f>'BAR BB| Open rates'!#REF!*0.8</f>
        <v>#REF!</v>
      </c>
      <c r="BW15" s="84" t="e">
        <f>'BAR BB| Open rates'!#REF!*0.8</f>
        <v>#REF!</v>
      </c>
      <c r="BX15" s="84" t="e">
        <f>'BAR BB| Open rates'!#REF!*0.8</f>
        <v>#REF!</v>
      </c>
    </row>
    <row r="16" spans="1:76" s="14" customFormat="1" ht="12" customHeight="1" x14ac:dyDescent="0.2">
      <c r="A16" s="75"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s="14" customFormat="1" ht="12" customHeight="1" x14ac:dyDescent="0.2">
      <c r="A17" s="15" t="s">
        <v>159</v>
      </c>
      <c r="B17" s="84" t="e">
        <f>'BAR BB| Open rates'!#REF!*0.8</f>
        <v>#REF!</v>
      </c>
      <c r="C17" s="84" t="e">
        <f>'BAR BB| Open rates'!#REF!*0.8</f>
        <v>#REF!</v>
      </c>
      <c r="D17" s="84" t="e">
        <f>'BAR BB| Open rates'!#REF!*0.8</f>
        <v>#REF!</v>
      </c>
      <c r="E17" s="84" t="e">
        <f>'BAR BB| Open rates'!#REF!*0.8</f>
        <v>#REF!</v>
      </c>
      <c r="F17" s="84" t="e">
        <f>'BAR BB| Open rates'!#REF!*0.8</f>
        <v>#REF!</v>
      </c>
      <c r="G17" s="84" t="e">
        <f>'BAR BB| Open rates'!#REF!*0.8</f>
        <v>#REF!</v>
      </c>
      <c r="H17" s="84" t="e">
        <f>'BAR BB| Open rates'!#REF!*0.8</f>
        <v>#REF!</v>
      </c>
      <c r="I17" s="84" t="e">
        <f>'BAR BB| Open rates'!#REF!*0.8</f>
        <v>#REF!</v>
      </c>
      <c r="J17" s="84" t="e">
        <f>'BAR BB| Open rates'!#REF!*0.8</f>
        <v>#REF!</v>
      </c>
      <c r="K17" s="84" t="e">
        <f>'BAR BB| Open rates'!#REF!*0.8</f>
        <v>#REF!</v>
      </c>
      <c r="L17" s="84" t="e">
        <f>'BAR BB| Open rates'!#REF!*0.8</f>
        <v>#REF!</v>
      </c>
      <c r="M17" s="84" t="e">
        <f>'BAR BB| Open rates'!#REF!*0.8</f>
        <v>#REF!</v>
      </c>
      <c r="N17" s="84" t="e">
        <f>'BAR BB| Open rates'!#REF!*0.8</f>
        <v>#REF!</v>
      </c>
      <c r="O17" s="84" t="e">
        <f>'BAR BB| Open rates'!#REF!*0.8</f>
        <v>#REF!</v>
      </c>
      <c r="P17" s="84" t="e">
        <f>'BAR BB| Open rates'!#REF!*0.8</f>
        <v>#REF!</v>
      </c>
      <c r="Q17" s="84" t="e">
        <f>'BAR BB| Open rates'!#REF!*0.8</f>
        <v>#REF!</v>
      </c>
      <c r="R17" s="84" t="e">
        <f>'BAR BB| Open rates'!#REF!*0.8</f>
        <v>#REF!</v>
      </c>
      <c r="S17" s="84" t="e">
        <f>'BAR BB| Open rates'!#REF!*0.8</f>
        <v>#REF!</v>
      </c>
      <c r="T17" s="84" t="e">
        <f>'BAR BB| Open rates'!#REF!*0.8</f>
        <v>#REF!</v>
      </c>
      <c r="U17" s="84" t="e">
        <f>'BAR BB| Open rates'!#REF!*0.8</f>
        <v>#REF!</v>
      </c>
      <c r="V17" s="84" t="e">
        <f>'BAR BB| Open rates'!#REF!*0.8</f>
        <v>#REF!</v>
      </c>
      <c r="W17" s="84" t="e">
        <f>'BAR BB| Open rates'!#REF!*0.8</f>
        <v>#REF!</v>
      </c>
      <c r="X17" s="84" t="e">
        <f>'BAR BB| Open rates'!#REF!*0.8</f>
        <v>#REF!</v>
      </c>
      <c r="Y17" s="84" t="e">
        <f>'BAR BB| Open rates'!#REF!*0.8</f>
        <v>#REF!</v>
      </c>
      <c r="Z17" s="84" t="e">
        <f>'BAR BB| Open rates'!#REF!*0.8</f>
        <v>#REF!</v>
      </c>
      <c r="AA17" s="84" t="e">
        <f>'BAR BB| Open rates'!#REF!*0.8</f>
        <v>#REF!</v>
      </c>
      <c r="AB17" s="84" t="e">
        <f>'BAR BB| Open rates'!#REF!*0.8</f>
        <v>#REF!</v>
      </c>
      <c r="AC17" s="84" t="e">
        <f>'BAR BB| Open rates'!#REF!*0.8</f>
        <v>#REF!</v>
      </c>
      <c r="AD17" s="84" t="e">
        <f>'BAR BB| Open rates'!#REF!*0.8</f>
        <v>#REF!</v>
      </c>
      <c r="AE17" s="84" t="e">
        <f>'BAR BB| Open rates'!#REF!*0.8</f>
        <v>#REF!</v>
      </c>
      <c r="AF17" s="84" t="e">
        <f>'BAR BB| Open rates'!#REF!*0.8</f>
        <v>#REF!</v>
      </c>
      <c r="AG17" s="84" t="e">
        <f>'BAR BB| Open rates'!#REF!*0.8</f>
        <v>#REF!</v>
      </c>
      <c r="AH17" s="84" t="e">
        <f>'BAR BB| Open rates'!#REF!*0.8</f>
        <v>#REF!</v>
      </c>
      <c r="AI17" s="84" t="e">
        <f>'BAR BB| Open rates'!#REF!*0.8</f>
        <v>#REF!</v>
      </c>
      <c r="AJ17" s="84" t="e">
        <f>'BAR BB| Open rates'!#REF!*0.8</f>
        <v>#REF!</v>
      </c>
      <c r="AK17" s="84" t="e">
        <f>'BAR BB| Open rates'!#REF!*0.8</f>
        <v>#REF!</v>
      </c>
      <c r="AL17" s="84" t="e">
        <f>'BAR BB| Open rates'!#REF!*0.8</f>
        <v>#REF!</v>
      </c>
      <c r="AM17" s="84" t="e">
        <f>'BAR BB| Open rates'!#REF!*0.8</f>
        <v>#REF!</v>
      </c>
      <c r="AN17" s="84" t="e">
        <f>'BAR BB| Open rates'!#REF!*0.8</f>
        <v>#REF!</v>
      </c>
      <c r="AO17" s="84" t="e">
        <f>'BAR BB| Open rates'!#REF!*0.8</f>
        <v>#REF!</v>
      </c>
      <c r="AP17" s="84" t="e">
        <f>'BAR BB| Open rates'!#REF!*0.8</f>
        <v>#REF!</v>
      </c>
      <c r="AQ17" s="84" t="e">
        <f>'BAR BB| Open rates'!#REF!*0.8</f>
        <v>#REF!</v>
      </c>
      <c r="AR17" s="84" t="e">
        <f>'BAR BB| Open rates'!#REF!*0.8</f>
        <v>#REF!</v>
      </c>
      <c r="AS17" s="84" t="e">
        <f>'BAR BB| Open rates'!#REF!*0.8</f>
        <v>#REF!</v>
      </c>
      <c r="AT17" s="84" t="e">
        <f>'BAR BB| Open rates'!#REF!*0.8</f>
        <v>#REF!</v>
      </c>
      <c r="AU17" s="84" t="e">
        <f>'BAR BB| Open rates'!#REF!*0.8</f>
        <v>#REF!</v>
      </c>
      <c r="AV17" s="84" t="e">
        <f>'BAR BB| Open rates'!#REF!*0.8</f>
        <v>#REF!</v>
      </c>
      <c r="AW17" s="84" t="e">
        <f>'BAR BB| Open rates'!#REF!*0.8</f>
        <v>#REF!</v>
      </c>
      <c r="AX17" s="84" t="e">
        <f>'BAR BB| Open rates'!#REF!*0.8</f>
        <v>#REF!</v>
      </c>
      <c r="AY17" s="84" t="e">
        <f>'BAR BB| Open rates'!#REF!*0.8</f>
        <v>#REF!</v>
      </c>
      <c r="AZ17" s="84" t="e">
        <f>'BAR BB| Open rates'!#REF!*0.8</f>
        <v>#REF!</v>
      </c>
      <c r="BA17" s="84" t="e">
        <f>'BAR BB| Open rates'!#REF!*0.8</f>
        <v>#REF!</v>
      </c>
      <c r="BB17" s="84" t="e">
        <f>'BAR BB| Open rates'!#REF!*0.8</f>
        <v>#REF!</v>
      </c>
      <c r="BC17" s="84" t="e">
        <f>'BAR BB| Open rates'!#REF!*0.8</f>
        <v>#REF!</v>
      </c>
      <c r="BD17" s="84" t="e">
        <f>'BAR BB| Open rates'!#REF!*0.8</f>
        <v>#REF!</v>
      </c>
      <c r="BE17" s="84" t="e">
        <f>'BAR BB| Open rates'!#REF!*0.8</f>
        <v>#REF!</v>
      </c>
      <c r="BF17" s="84" t="e">
        <f>'BAR BB| Open rates'!#REF!*0.8</f>
        <v>#REF!</v>
      </c>
      <c r="BG17" s="84" t="e">
        <f>'BAR BB| Open rates'!#REF!*0.8</f>
        <v>#REF!</v>
      </c>
      <c r="BH17" s="84" t="e">
        <f>'BAR BB| Open rates'!#REF!*0.8</f>
        <v>#REF!</v>
      </c>
      <c r="BI17" s="84" t="e">
        <f>'BAR BB| Open rates'!#REF!*0.8</f>
        <v>#REF!</v>
      </c>
      <c r="BJ17" s="84" t="e">
        <f>'BAR BB| Open rates'!#REF!*0.8</f>
        <v>#REF!</v>
      </c>
      <c r="BK17" s="84" t="e">
        <f>'BAR BB| Open rates'!#REF!*0.8</f>
        <v>#REF!</v>
      </c>
      <c r="BL17" s="84" t="e">
        <f>'BAR BB| Open rates'!#REF!*0.8</f>
        <v>#REF!</v>
      </c>
      <c r="BM17" s="84" t="e">
        <f>'BAR BB| Open rates'!#REF!*0.8</f>
        <v>#REF!</v>
      </c>
      <c r="BN17" s="84" t="e">
        <f>'BAR BB| Open rates'!#REF!*0.8</f>
        <v>#REF!</v>
      </c>
      <c r="BO17" s="84" t="e">
        <f>'BAR BB| Open rates'!#REF!*0.8</f>
        <v>#REF!</v>
      </c>
      <c r="BP17" s="84" t="e">
        <f>'BAR BB| Open rates'!#REF!*0.8</f>
        <v>#REF!</v>
      </c>
      <c r="BQ17" s="84" t="e">
        <f>'BAR BB| Open rates'!#REF!*0.8</f>
        <v>#REF!</v>
      </c>
      <c r="BR17" s="84" t="e">
        <f>'BAR BB| Open rates'!#REF!*0.8</f>
        <v>#REF!</v>
      </c>
      <c r="BS17" s="84" t="e">
        <f>'BAR BB| Open rates'!#REF!*0.8</f>
        <v>#REF!</v>
      </c>
      <c r="BT17" s="84" t="e">
        <f>'BAR BB| Open rates'!#REF!*0.8</f>
        <v>#REF!</v>
      </c>
      <c r="BU17" s="84" t="e">
        <f>'BAR BB| Open rates'!#REF!*0.8</f>
        <v>#REF!</v>
      </c>
      <c r="BV17" s="84" t="e">
        <f>'BAR BB| Open rates'!#REF!*0.8</f>
        <v>#REF!</v>
      </c>
      <c r="BW17" s="84" t="e">
        <f>'BAR BB| Open rates'!#REF!*0.8</f>
        <v>#REF!</v>
      </c>
      <c r="BX17" s="84" t="e">
        <f>'BAR BB| Open rates'!#REF!*0.8</f>
        <v>#REF!</v>
      </c>
    </row>
    <row r="18" spans="1:76" s="14" customFormat="1" ht="12" customHeight="1" x14ac:dyDescent="0.2">
      <c r="A18" s="75"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s="14" customFormat="1" ht="12" customHeight="1" x14ac:dyDescent="0.2">
      <c r="A19" s="42" t="s">
        <v>8</v>
      </c>
      <c r="B19" s="84" t="e">
        <f>'BAR BB| Open rates'!#REF!*0.8</f>
        <v>#REF!</v>
      </c>
      <c r="C19" s="84" t="e">
        <f>'BAR BB| Open rates'!#REF!*0.8</f>
        <v>#REF!</v>
      </c>
      <c r="D19" s="84" t="e">
        <f>'BAR BB| Open rates'!#REF!*0.8</f>
        <v>#REF!</v>
      </c>
      <c r="E19" s="84" t="e">
        <f>'BAR BB| Open rates'!#REF!*0.8</f>
        <v>#REF!</v>
      </c>
      <c r="F19" s="84" t="e">
        <f>'BAR BB| Open rates'!#REF!*0.8</f>
        <v>#REF!</v>
      </c>
      <c r="G19" s="84" t="e">
        <f>'BAR BB| Open rates'!#REF!*0.8</f>
        <v>#REF!</v>
      </c>
      <c r="H19" s="84" t="e">
        <f>'BAR BB| Open rates'!#REF!*0.8</f>
        <v>#REF!</v>
      </c>
      <c r="I19" s="84" t="e">
        <f>'BAR BB| Open rates'!#REF!*0.8</f>
        <v>#REF!</v>
      </c>
      <c r="J19" s="84" t="e">
        <f>'BAR BB| Open rates'!#REF!*0.8</f>
        <v>#REF!</v>
      </c>
      <c r="K19" s="84" t="e">
        <f>'BAR BB| Open rates'!#REF!*0.8</f>
        <v>#REF!</v>
      </c>
      <c r="L19" s="84" t="e">
        <f>'BAR BB| Open rates'!#REF!*0.8</f>
        <v>#REF!</v>
      </c>
      <c r="M19" s="84" t="e">
        <f>'BAR BB| Open rates'!#REF!*0.8</f>
        <v>#REF!</v>
      </c>
      <c r="N19" s="84" t="e">
        <f>'BAR BB| Open rates'!#REF!*0.8</f>
        <v>#REF!</v>
      </c>
      <c r="O19" s="84" t="e">
        <f>'BAR BB| Open rates'!#REF!*0.8</f>
        <v>#REF!</v>
      </c>
      <c r="P19" s="84" t="e">
        <f>'BAR BB| Open rates'!#REF!*0.8</f>
        <v>#REF!</v>
      </c>
      <c r="Q19" s="84" t="e">
        <f>'BAR BB| Open rates'!#REF!*0.8</f>
        <v>#REF!</v>
      </c>
      <c r="R19" s="84" t="e">
        <f>'BAR BB| Open rates'!#REF!*0.8</f>
        <v>#REF!</v>
      </c>
      <c r="S19" s="84" t="e">
        <f>'BAR BB| Open rates'!#REF!*0.8</f>
        <v>#REF!</v>
      </c>
      <c r="T19" s="84" t="e">
        <f>'BAR BB| Open rates'!#REF!*0.8</f>
        <v>#REF!</v>
      </c>
      <c r="U19" s="84" t="e">
        <f>'BAR BB| Open rates'!#REF!*0.8</f>
        <v>#REF!</v>
      </c>
      <c r="V19" s="84" t="e">
        <f>'BAR BB| Open rates'!#REF!*0.8</f>
        <v>#REF!</v>
      </c>
      <c r="W19" s="84" t="e">
        <f>'BAR BB| Open rates'!#REF!*0.8</f>
        <v>#REF!</v>
      </c>
      <c r="X19" s="84" t="e">
        <f>'BAR BB| Open rates'!#REF!*0.8</f>
        <v>#REF!</v>
      </c>
      <c r="Y19" s="84" t="e">
        <f>'BAR BB| Open rates'!#REF!*0.8</f>
        <v>#REF!</v>
      </c>
      <c r="Z19" s="84" t="e">
        <f>'BAR BB| Open rates'!#REF!*0.8</f>
        <v>#REF!</v>
      </c>
      <c r="AA19" s="84" t="e">
        <f>'BAR BB| Open rates'!#REF!*0.8</f>
        <v>#REF!</v>
      </c>
      <c r="AB19" s="84" t="e">
        <f>'BAR BB| Open rates'!#REF!*0.8</f>
        <v>#REF!</v>
      </c>
      <c r="AC19" s="84" t="e">
        <f>'BAR BB| Open rates'!#REF!*0.8</f>
        <v>#REF!</v>
      </c>
      <c r="AD19" s="84" t="e">
        <f>'BAR BB| Open rates'!#REF!*0.8</f>
        <v>#REF!</v>
      </c>
      <c r="AE19" s="84" t="e">
        <f>'BAR BB| Open rates'!#REF!*0.8</f>
        <v>#REF!</v>
      </c>
      <c r="AF19" s="84" t="e">
        <f>'BAR BB| Open rates'!#REF!*0.8</f>
        <v>#REF!</v>
      </c>
      <c r="AG19" s="84" t="e">
        <f>'BAR BB| Open rates'!#REF!*0.8</f>
        <v>#REF!</v>
      </c>
      <c r="AH19" s="84" t="e">
        <f>'BAR BB| Open rates'!#REF!*0.8</f>
        <v>#REF!</v>
      </c>
      <c r="AI19" s="84" t="e">
        <f>'BAR BB| Open rates'!#REF!*0.8</f>
        <v>#REF!</v>
      </c>
      <c r="AJ19" s="84" t="e">
        <f>'BAR BB| Open rates'!#REF!*0.8</f>
        <v>#REF!</v>
      </c>
      <c r="AK19" s="84" t="e">
        <f>'BAR BB| Open rates'!#REF!*0.8</f>
        <v>#REF!</v>
      </c>
      <c r="AL19" s="84" t="e">
        <f>'BAR BB| Open rates'!#REF!*0.8</f>
        <v>#REF!</v>
      </c>
      <c r="AM19" s="84" t="e">
        <f>'BAR BB| Open rates'!#REF!*0.8</f>
        <v>#REF!</v>
      </c>
      <c r="AN19" s="84" t="e">
        <f>'BAR BB| Open rates'!#REF!*0.8</f>
        <v>#REF!</v>
      </c>
      <c r="AO19" s="84" t="e">
        <f>'BAR BB| Open rates'!#REF!*0.8</f>
        <v>#REF!</v>
      </c>
      <c r="AP19" s="84" t="e">
        <f>'BAR BB| Open rates'!#REF!*0.8</f>
        <v>#REF!</v>
      </c>
      <c r="AQ19" s="84" t="e">
        <f>'BAR BB| Open rates'!#REF!*0.8</f>
        <v>#REF!</v>
      </c>
      <c r="AR19" s="84" t="e">
        <f>'BAR BB| Open rates'!#REF!*0.8</f>
        <v>#REF!</v>
      </c>
      <c r="AS19" s="84" t="e">
        <f>'BAR BB| Open rates'!#REF!*0.8</f>
        <v>#REF!</v>
      </c>
      <c r="AT19" s="84" t="e">
        <f>'BAR BB| Open rates'!#REF!*0.8</f>
        <v>#REF!</v>
      </c>
      <c r="AU19" s="84" t="e">
        <f>'BAR BB| Open rates'!#REF!*0.8</f>
        <v>#REF!</v>
      </c>
      <c r="AV19" s="84" t="e">
        <f>'BAR BB| Open rates'!#REF!*0.8</f>
        <v>#REF!</v>
      </c>
      <c r="AW19" s="84" t="e">
        <f>'BAR BB| Open rates'!#REF!*0.8</f>
        <v>#REF!</v>
      </c>
      <c r="AX19" s="84" t="e">
        <f>'BAR BB| Open rates'!#REF!*0.8</f>
        <v>#REF!</v>
      </c>
      <c r="AY19" s="84" t="e">
        <f>'BAR BB| Open rates'!#REF!*0.8</f>
        <v>#REF!</v>
      </c>
      <c r="AZ19" s="84" t="e">
        <f>'BAR BB| Open rates'!#REF!*0.8</f>
        <v>#REF!</v>
      </c>
      <c r="BA19" s="84" t="e">
        <f>'BAR BB| Open rates'!#REF!*0.8</f>
        <v>#REF!</v>
      </c>
      <c r="BB19" s="84" t="e">
        <f>'BAR BB| Open rates'!#REF!*0.8</f>
        <v>#REF!</v>
      </c>
      <c r="BC19" s="84" t="e">
        <f>'BAR BB| Open rates'!#REF!*0.8</f>
        <v>#REF!</v>
      </c>
      <c r="BD19" s="84" t="e">
        <f>'BAR BB| Open rates'!#REF!*0.8</f>
        <v>#REF!</v>
      </c>
      <c r="BE19" s="84" t="e">
        <f>'BAR BB| Open rates'!#REF!*0.8</f>
        <v>#REF!</v>
      </c>
      <c r="BF19" s="84" t="e">
        <f>'BAR BB| Open rates'!#REF!*0.8</f>
        <v>#REF!</v>
      </c>
      <c r="BG19" s="84" t="e">
        <f>'BAR BB| Open rates'!#REF!*0.8</f>
        <v>#REF!</v>
      </c>
      <c r="BH19" s="84" t="e">
        <f>'BAR BB| Open rates'!#REF!*0.8</f>
        <v>#REF!</v>
      </c>
      <c r="BI19" s="84" t="e">
        <f>'BAR BB| Open rates'!#REF!*0.8</f>
        <v>#REF!</v>
      </c>
      <c r="BJ19" s="84" t="e">
        <f>'BAR BB| Open rates'!#REF!*0.8</f>
        <v>#REF!</v>
      </c>
      <c r="BK19" s="84" t="e">
        <f>'BAR BB| Open rates'!#REF!*0.8</f>
        <v>#REF!</v>
      </c>
      <c r="BL19" s="84" t="e">
        <f>'BAR BB| Open rates'!#REF!*0.8</f>
        <v>#REF!</v>
      </c>
      <c r="BM19" s="84" t="e">
        <f>'BAR BB| Open rates'!#REF!*0.8</f>
        <v>#REF!</v>
      </c>
      <c r="BN19" s="84" t="e">
        <f>'BAR BB| Open rates'!#REF!*0.8</f>
        <v>#REF!</v>
      </c>
      <c r="BO19" s="84" t="e">
        <f>'BAR BB| Open rates'!#REF!*0.8</f>
        <v>#REF!</v>
      </c>
      <c r="BP19" s="84" t="e">
        <f>'BAR BB| Open rates'!#REF!*0.8</f>
        <v>#REF!</v>
      </c>
      <c r="BQ19" s="84" t="e">
        <f>'BAR BB| Open rates'!#REF!*0.8</f>
        <v>#REF!</v>
      </c>
      <c r="BR19" s="84" t="e">
        <f>'BAR BB| Open rates'!#REF!*0.8</f>
        <v>#REF!</v>
      </c>
      <c r="BS19" s="84" t="e">
        <f>'BAR BB| Open rates'!#REF!*0.8</f>
        <v>#REF!</v>
      </c>
      <c r="BT19" s="84" t="e">
        <f>'BAR BB| Open rates'!#REF!*0.8</f>
        <v>#REF!</v>
      </c>
      <c r="BU19" s="84" t="e">
        <f>'BAR BB| Open rates'!#REF!*0.8</f>
        <v>#REF!</v>
      </c>
      <c r="BV19" s="84" t="e">
        <f>'BAR BB| Open rates'!#REF!*0.8</f>
        <v>#REF!</v>
      </c>
      <c r="BW19" s="84" t="e">
        <f>'BAR BB| Open rates'!#REF!*0.8</f>
        <v>#REF!</v>
      </c>
      <c r="BX19" s="84" t="e">
        <f>'BAR BB| Open rates'!#REF!*0.8</f>
        <v>#REF!</v>
      </c>
    </row>
    <row r="20" spans="1:76"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s="14" customFormat="1" ht="12" customHeight="1" x14ac:dyDescent="0.2">
      <c r="A21" s="42" t="s">
        <v>8</v>
      </c>
      <c r="B21" s="84" t="e">
        <f>'BAR BB| Open rates'!#REF!*0.8</f>
        <v>#REF!</v>
      </c>
      <c r="C21" s="84" t="e">
        <f>'BAR BB| Open rates'!#REF!*0.8</f>
        <v>#REF!</v>
      </c>
      <c r="D21" s="84" t="e">
        <f>'BAR BB| Open rates'!#REF!*0.8</f>
        <v>#REF!</v>
      </c>
      <c r="E21" s="84" t="e">
        <f>'BAR BB| Open rates'!#REF!*0.8</f>
        <v>#REF!</v>
      </c>
      <c r="F21" s="84" t="e">
        <f>'BAR BB| Open rates'!#REF!*0.8</f>
        <v>#REF!</v>
      </c>
      <c r="G21" s="84" t="e">
        <f>'BAR BB| Open rates'!#REF!*0.8</f>
        <v>#REF!</v>
      </c>
      <c r="H21" s="84" t="e">
        <f>'BAR BB| Open rates'!#REF!*0.8</f>
        <v>#REF!</v>
      </c>
      <c r="I21" s="84" t="e">
        <f>'BAR BB| Open rates'!#REF!*0.8</f>
        <v>#REF!</v>
      </c>
      <c r="J21" s="84" t="e">
        <f>'BAR BB| Open rates'!#REF!*0.8</f>
        <v>#REF!</v>
      </c>
      <c r="K21" s="84" t="e">
        <f>'BAR BB| Open rates'!#REF!*0.8</f>
        <v>#REF!</v>
      </c>
      <c r="L21" s="84" t="e">
        <f>'BAR BB| Open rates'!#REF!*0.8</f>
        <v>#REF!</v>
      </c>
      <c r="M21" s="84" t="e">
        <f>'BAR BB| Open rates'!#REF!*0.8</f>
        <v>#REF!</v>
      </c>
      <c r="N21" s="84" t="e">
        <f>'BAR BB| Open rates'!#REF!*0.8</f>
        <v>#REF!</v>
      </c>
      <c r="O21" s="84" t="e">
        <f>'BAR BB| Open rates'!#REF!*0.8</f>
        <v>#REF!</v>
      </c>
      <c r="P21" s="84" t="e">
        <f>'BAR BB| Open rates'!#REF!*0.8</f>
        <v>#REF!</v>
      </c>
      <c r="Q21" s="84" t="e">
        <f>'BAR BB| Open rates'!#REF!*0.8</f>
        <v>#REF!</v>
      </c>
      <c r="R21" s="84" t="e">
        <f>'BAR BB| Open rates'!#REF!*0.8</f>
        <v>#REF!</v>
      </c>
      <c r="S21" s="84" t="e">
        <f>'BAR BB| Open rates'!#REF!*0.8</f>
        <v>#REF!</v>
      </c>
      <c r="T21" s="84" t="e">
        <f>'BAR BB| Open rates'!#REF!*0.8</f>
        <v>#REF!</v>
      </c>
      <c r="U21" s="84" t="e">
        <f>'BAR BB| Open rates'!#REF!*0.8</f>
        <v>#REF!</v>
      </c>
      <c r="V21" s="84" t="e">
        <f>'BAR BB| Open rates'!#REF!*0.8</f>
        <v>#REF!</v>
      </c>
      <c r="W21" s="84" t="e">
        <f>'BAR BB| Open rates'!#REF!*0.8</f>
        <v>#REF!</v>
      </c>
      <c r="X21" s="84" t="e">
        <f>'BAR BB| Open rates'!#REF!*0.8</f>
        <v>#REF!</v>
      </c>
      <c r="Y21" s="84" t="e">
        <f>'BAR BB| Open rates'!#REF!*0.8</f>
        <v>#REF!</v>
      </c>
      <c r="Z21" s="84" t="e">
        <f>'BAR BB| Open rates'!#REF!*0.8</f>
        <v>#REF!</v>
      </c>
      <c r="AA21" s="84" t="e">
        <f>'BAR BB| Open rates'!#REF!*0.8</f>
        <v>#REF!</v>
      </c>
      <c r="AB21" s="84" t="e">
        <f>'BAR BB| Open rates'!#REF!*0.8</f>
        <v>#REF!</v>
      </c>
      <c r="AC21" s="84" t="e">
        <f>'BAR BB| Open rates'!#REF!*0.8</f>
        <v>#REF!</v>
      </c>
      <c r="AD21" s="84" t="e">
        <f>'BAR BB| Open rates'!#REF!*0.8</f>
        <v>#REF!</v>
      </c>
      <c r="AE21" s="84" t="e">
        <f>'BAR BB| Open rates'!#REF!*0.8</f>
        <v>#REF!</v>
      </c>
      <c r="AF21" s="84" t="e">
        <f>'BAR BB| Open rates'!#REF!*0.8</f>
        <v>#REF!</v>
      </c>
      <c r="AG21" s="84" t="e">
        <f>'BAR BB| Open rates'!#REF!*0.8</f>
        <v>#REF!</v>
      </c>
      <c r="AH21" s="84" t="e">
        <f>'BAR BB| Open rates'!#REF!*0.8</f>
        <v>#REF!</v>
      </c>
      <c r="AI21" s="84" t="e">
        <f>'BAR BB| Open rates'!#REF!*0.8</f>
        <v>#REF!</v>
      </c>
      <c r="AJ21" s="84" t="e">
        <f>'BAR BB| Open rates'!#REF!*0.8</f>
        <v>#REF!</v>
      </c>
      <c r="AK21" s="84" t="e">
        <f>'BAR BB| Open rates'!#REF!*0.8</f>
        <v>#REF!</v>
      </c>
      <c r="AL21" s="84" t="e">
        <f>'BAR BB| Open rates'!#REF!*0.8</f>
        <v>#REF!</v>
      </c>
      <c r="AM21" s="84" t="e">
        <f>'BAR BB| Open rates'!#REF!*0.8</f>
        <v>#REF!</v>
      </c>
      <c r="AN21" s="84" t="e">
        <f>'BAR BB| Open rates'!#REF!*0.8</f>
        <v>#REF!</v>
      </c>
      <c r="AO21" s="84" t="e">
        <f>'BAR BB| Open rates'!#REF!*0.8</f>
        <v>#REF!</v>
      </c>
      <c r="AP21" s="84" t="e">
        <f>'BAR BB| Open rates'!#REF!*0.8</f>
        <v>#REF!</v>
      </c>
      <c r="AQ21" s="84" t="e">
        <f>'BAR BB| Open rates'!#REF!*0.8</f>
        <v>#REF!</v>
      </c>
      <c r="AR21" s="84" t="e">
        <f>'BAR BB| Open rates'!#REF!*0.8</f>
        <v>#REF!</v>
      </c>
      <c r="AS21" s="84" t="e">
        <f>'BAR BB| Open rates'!#REF!*0.8</f>
        <v>#REF!</v>
      </c>
      <c r="AT21" s="84" t="e">
        <f>'BAR BB| Open rates'!#REF!*0.8</f>
        <v>#REF!</v>
      </c>
      <c r="AU21" s="84" t="e">
        <f>'BAR BB| Open rates'!#REF!*0.8</f>
        <v>#REF!</v>
      </c>
      <c r="AV21" s="84" t="e">
        <f>'BAR BB| Open rates'!#REF!*0.8</f>
        <v>#REF!</v>
      </c>
      <c r="AW21" s="84" t="e">
        <f>'BAR BB| Open rates'!#REF!*0.8</f>
        <v>#REF!</v>
      </c>
      <c r="AX21" s="84" t="e">
        <f>'BAR BB| Open rates'!#REF!*0.8</f>
        <v>#REF!</v>
      </c>
      <c r="AY21" s="84" t="e">
        <f>'BAR BB| Open rates'!#REF!*0.8</f>
        <v>#REF!</v>
      </c>
      <c r="AZ21" s="84" t="e">
        <f>'BAR BB| Open rates'!#REF!*0.8</f>
        <v>#REF!</v>
      </c>
      <c r="BA21" s="84" t="e">
        <f>'BAR BB| Open rates'!#REF!*0.8</f>
        <v>#REF!</v>
      </c>
      <c r="BB21" s="84" t="e">
        <f>'BAR BB| Open rates'!#REF!*0.8</f>
        <v>#REF!</v>
      </c>
      <c r="BC21" s="84" t="e">
        <f>'BAR BB| Open rates'!#REF!*0.8</f>
        <v>#REF!</v>
      </c>
      <c r="BD21" s="84" t="e">
        <f>'BAR BB| Open rates'!#REF!*0.8</f>
        <v>#REF!</v>
      </c>
      <c r="BE21" s="84" t="e">
        <f>'BAR BB| Open rates'!#REF!*0.8</f>
        <v>#REF!</v>
      </c>
      <c r="BF21" s="84" t="e">
        <f>'BAR BB| Open rates'!#REF!*0.8</f>
        <v>#REF!</v>
      </c>
      <c r="BG21" s="84" t="e">
        <f>'BAR BB| Open rates'!#REF!*0.8</f>
        <v>#REF!</v>
      </c>
      <c r="BH21" s="84" t="e">
        <f>'BAR BB| Open rates'!#REF!*0.8</f>
        <v>#REF!</v>
      </c>
      <c r="BI21" s="84" t="e">
        <f>'BAR BB| Open rates'!#REF!*0.8</f>
        <v>#REF!</v>
      </c>
      <c r="BJ21" s="84" t="e">
        <f>'BAR BB| Open rates'!#REF!*0.8</f>
        <v>#REF!</v>
      </c>
      <c r="BK21" s="84" t="e">
        <f>'BAR BB| Open rates'!#REF!*0.8</f>
        <v>#REF!</v>
      </c>
      <c r="BL21" s="84" t="e">
        <f>'BAR BB| Open rates'!#REF!*0.8</f>
        <v>#REF!</v>
      </c>
      <c r="BM21" s="84" t="e">
        <f>'BAR BB| Open rates'!#REF!*0.8</f>
        <v>#REF!</v>
      </c>
      <c r="BN21" s="84" t="e">
        <f>'BAR BB| Open rates'!#REF!*0.8</f>
        <v>#REF!</v>
      </c>
      <c r="BO21" s="84" t="e">
        <f>'BAR BB| Open rates'!#REF!*0.8</f>
        <v>#REF!</v>
      </c>
      <c r="BP21" s="84" t="e">
        <f>'BAR BB| Open rates'!#REF!*0.8</f>
        <v>#REF!</v>
      </c>
      <c r="BQ21" s="84" t="e">
        <f>'BAR BB| Open rates'!#REF!*0.8</f>
        <v>#REF!</v>
      </c>
      <c r="BR21" s="84" t="e">
        <f>'BAR BB| Open rates'!#REF!*0.8</f>
        <v>#REF!</v>
      </c>
      <c r="BS21" s="84" t="e">
        <f>'BAR BB| Open rates'!#REF!*0.8</f>
        <v>#REF!</v>
      </c>
      <c r="BT21" s="84" t="e">
        <f>'BAR BB| Open rates'!#REF!*0.8</f>
        <v>#REF!</v>
      </c>
      <c r="BU21" s="84" t="e">
        <f>'BAR BB| Open rates'!#REF!*0.8</f>
        <v>#REF!</v>
      </c>
      <c r="BV21" s="84" t="e">
        <f>'BAR BB| Open rates'!#REF!*0.8</f>
        <v>#REF!</v>
      </c>
      <c r="BW21" s="84" t="e">
        <f>'BAR BB| Open rates'!#REF!*0.8</f>
        <v>#REF!</v>
      </c>
      <c r="BX21" s="84" t="e">
        <f>'BAR BB| Open rates'!#REF!*0.8</f>
        <v>#REF!</v>
      </c>
    </row>
    <row r="22" spans="1:76" s="14" customFormat="1" ht="12" hidden="1" customHeight="1" x14ac:dyDescent="0.2">
      <c r="A22" s="134" t="s">
        <v>158</v>
      </c>
    </row>
    <row r="23" spans="1:76" s="14" customFormat="1" ht="12" hidden="1" customHeight="1" x14ac:dyDescent="0.2">
      <c r="A23" s="42" t="s">
        <v>8</v>
      </c>
    </row>
    <row r="24" spans="1:76" s="14" customFormat="1" ht="12" customHeight="1" x14ac:dyDescent="0.2">
      <c r="A24" s="123"/>
    </row>
    <row r="25" spans="1:76" s="14" customFormat="1" ht="12.75" customHeight="1" x14ac:dyDescent="0.2">
      <c r="A25" s="231" t="s">
        <v>157</v>
      </c>
    </row>
    <row r="26" spans="1:76" s="14" customFormat="1" ht="12.75" customHeight="1" x14ac:dyDescent="0.2">
      <c r="A26" s="231"/>
    </row>
    <row r="27" spans="1:76" s="11" customFormat="1" ht="12.75" customHeight="1" x14ac:dyDescent="0.2">
      <c r="A27" s="231"/>
    </row>
    <row r="28" spans="1:76" s="1" customFormat="1" x14ac:dyDescent="0.2"/>
    <row r="29" spans="1:76" s="76" customFormat="1" ht="12.75" customHeight="1" x14ac:dyDescent="0.2">
      <c r="A29" s="137" t="s">
        <v>58</v>
      </c>
    </row>
    <row r="30" spans="1:76" s="108" customFormat="1" ht="35.25" customHeight="1" x14ac:dyDescent="0.2">
      <c r="A30" s="150" t="s">
        <v>163</v>
      </c>
    </row>
    <row r="31" spans="1:76" s="108" customFormat="1" ht="35.25" customHeight="1" x14ac:dyDescent="0.2">
      <c r="A31" s="150" t="s">
        <v>188</v>
      </c>
    </row>
    <row r="32" spans="1:76" s="108" customFormat="1" ht="35.25" customHeight="1" x14ac:dyDescent="0.2">
      <c r="A32" s="150" t="s">
        <v>164</v>
      </c>
    </row>
    <row r="33" spans="1:1" s="108" customFormat="1" ht="13.5" customHeight="1" x14ac:dyDescent="0.2">
      <c r="A33" s="150" t="s">
        <v>165</v>
      </c>
    </row>
    <row r="34" spans="1:1" s="108" customFormat="1" ht="35.25" customHeight="1" x14ac:dyDescent="0.2">
      <c r="A34" s="150" t="s">
        <v>162</v>
      </c>
    </row>
    <row r="35" spans="1:1" s="108" customFormat="1" ht="35.25" customHeight="1" x14ac:dyDescent="0.2">
      <c r="A35" s="145" t="s">
        <v>173</v>
      </c>
    </row>
    <row r="36" spans="1:1" s="13" customFormat="1" ht="18" customHeight="1" thickBot="1" x14ac:dyDescent="0.25"/>
    <row r="37" spans="1:1" s="76" customFormat="1" x14ac:dyDescent="0.2">
      <c r="A37" s="85" t="s">
        <v>65</v>
      </c>
    </row>
    <row r="38" spans="1:1" s="13" customFormat="1" ht="108" customHeight="1" x14ac:dyDescent="0.2">
      <c r="A38" s="232" t="s">
        <v>224</v>
      </c>
    </row>
    <row r="39" spans="1:1" x14ac:dyDescent="0.2">
      <c r="A39" s="233"/>
    </row>
    <row r="40" spans="1:1" x14ac:dyDescent="0.2">
      <c r="A40" s="233"/>
    </row>
    <row r="41" spans="1:1" x14ac:dyDescent="0.2">
      <c r="A41" s="233"/>
    </row>
    <row r="42" spans="1:1" x14ac:dyDescent="0.2">
      <c r="A42" s="233"/>
    </row>
    <row r="43" spans="1:1" x14ac:dyDescent="0.2">
      <c r="A43" s="233"/>
    </row>
    <row r="44" spans="1:1" x14ac:dyDescent="0.2">
      <c r="A44" s="233"/>
    </row>
    <row r="45" spans="1:1" x14ac:dyDescent="0.2">
      <c r="A45" s="233"/>
    </row>
    <row r="46" spans="1:1" x14ac:dyDescent="0.2">
      <c r="A46" s="233"/>
    </row>
    <row r="47" spans="1:1" ht="35.25" customHeight="1" x14ac:dyDescent="0.2">
      <c r="A47" s="233"/>
    </row>
    <row r="48" spans="1:1" x14ac:dyDescent="0.2">
      <c r="A48" s="233"/>
    </row>
    <row r="49" spans="1:1" x14ac:dyDescent="0.2">
      <c r="A49" s="233"/>
    </row>
    <row r="50" spans="1:1" x14ac:dyDescent="0.2">
      <c r="A50" s="233"/>
    </row>
    <row r="51" spans="1:1" x14ac:dyDescent="0.2">
      <c r="A51" s="233"/>
    </row>
  </sheetData>
  <mergeCells count="2">
    <mergeCell ref="A25:A27"/>
    <mergeCell ref="A38:A51"/>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CCFF"/>
  </sheetPr>
  <dimension ref="A1:AY46"/>
  <sheetViews>
    <sheetView tabSelected="1" zoomScaleNormal="100" workbookViewId="0">
      <pane xSplit="1" topLeftCell="B1" activePane="topRight" state="frozen"/>
      <selection pane="topRight" activeCell="A45" sqref="A45:A46"/>
    </sheetView>
  </sheetViews>
  <sheetFormatPr defaultColWidth="9.5703125" defaultRowHeight="12" x14ac:dyDescent="0.2"/>
  <cols>
    <col min="1" max="1" width="39" style="1" customWidth="1"/>
    <col min="2" max="13" width="9.85546875" style="2" bestFit="1" customWidth="1"/>
    <col min="14" max="14" width="9.85546875" style="2" customWidth="1"/>
    <col min="15" max="21" width="9.85546875" style="2" bestFit="1" customWidth="1"/>
    <col min="22" max="22" width="9.85546875" style="2" customWidth="1"/>
    <col min="23" max="43" width="9.85546875" style="2" bestFit="1" customWidth="1"/>
    <col min="44" max="44" width="9.5703125" style="2"/>
    <col min="45" max="45" width="9.85546875" style="2" bestFit="1" customWidth="1"/>
    <col min="46" max="46" width="9.5703125" style="2"/>
    <col min="47" max="47" width="9.85546875" style="2" bestFit="1" customWidth="1"/>
    <col min="48" max="48" width="9.5703125" style="2"/>
    <col min="49" max="49" width="9.85546875" style="2" bestFit="1" customWidth="1"/>
    <col min="50" max="50" width="9.5703125" style="2"/>
    <col min="51" max="51" width="9.85546875" style="2" bestFit="1" customWidth="1"/>
    <col min="52" max="16384" width="9.5703125" style="2"/>
  </cols>
  <sheetData>
    <row r="1" spans="1:51" s="5" customFormat="1" ht="24.75" customHeight="1" x14ac:dyDescent="0.2">
      <c r="A1" s="47" t="s">
        <v>50</v>
      </c>
    </row>
    <row r="2" spans="1:51" s="5" customFormat="1" ht="13.5" thickBot="1" x14ac:dyDescent="0.25">
      <c r="A2" s="67" t="s">
        <v>5</v>
      </c>
      <c r="W2" s="216"/>
    </row>
    <row r="3" spans="1:51" s="170" customFormat="1" ht="29.25" customHeight="1" x14ac:dyDescent="0.2">
      <c r="A3" s="212" t="s">
        <v>52</v>
      </c>
      <c r="B3" s="203">
        <v>45772</v>
      </c>
      <c r="C3" s="203">
        <v>45773</v>
      </c>
      <c r="D3" s="203">
        <v>45774</v>
      </c>
      <c r="E3" s="203">
        <v>45775</v>
      </c>
      <c r="F3" s="230">
        <v>45778</v>
      </c>
      <c r="G3" s="230">
        <v>45779</v>
      </c>
      <c r="H3" s="230">
        <v>45781</v>
      </c>
      <c r="I3" s="230">
        <v>45785</v>
      </c>
      <c r="J3" s="203">
        <v>45787</v>
      </c>
      <c r="K3" s="203">
        <v>45788</v>
      </c>
      <c r="L3" s="203">
        <v>45793</v>
      </c>
      <c r="M3" s="203">
        <v>45795</v>
      </c>
      <c r="N3" s="203">
        <v>45798</v>
      </c>
      <c r="O3" s="203">
        <v>45802</v>
      </c>
      <c r="P3" s="203">
        <v>45804</v>
      </c>
      <c r="Q3" s="203">
        <v>45805</v>
      </c>
      <c r="R3" s="203">
        <v>45806</v>
      </c>
      <c r="S3" s="203">
        <v>45808</v>
      </c>
      <c r="T3" s="203">
        <v>45809</v>
      </c>
      <c r="U3" s="203">
        <v>45810</v>
      </c>
      <c r="V3" s="203">
        <v>45815</v>
      </c>
      <c r="W3" s="203">
        <v>45817</v>
      </c>
      <c r="X3" s="203">
        <v>45821</v>
      </c>
      <c r="Y3" s="203">
        <v>45823</v>
      </c>
      <c r="Z3" s="203">
        <v>45828</v>
      </c>
      <c r="AA3" s="203">
        <v>45831</v>
      </c>
      <c r="AB3" s="206">
        <v>45836</v>
      </c>
      <c r="AC3" s="148">
        <v>45839</v>
      </c>
      <c r="AD3" s="73">
        <v>45851</v>
      </c>
      <c r="AE3" s="73">
        <v>45852</v>
      </c>
      <c r="AF3" s="73">
        <v>45858</v>
      </c>
      <c r="AG3" s="73">
        <v>45863</v>
      </c>
      <c r="AH3" s="73">
        <v>45865</v>
      </c>
      <c r="AI3" s="73">
        <v>45870</v>
      </c>
      <c r="AJ3" s="73">
        <v>45872</v>
      </c>
      <c r="AK3" s="73">
        <v>45877</v>
      </c>
      <c r="AL3" s="73">
        <v>45879</v>
      </c>
      <c r="AM3" s="73">
        <v>45884</v>
      </c>
      <c r="AN3" s="73">
        <v>45886</v>
      </c>
      <c r="AO3" s="73">
        <v>45891</v>
      </c>
      <c r="AP3" s="73">
        <v>45893</v>
      </c>
      <c r="AQ3" s="73">
        <v>45901</v>
      </c>
      <c r="AR3" s="73">
        <v>45905</v>
      </c>
      <c r="AS3" s="73">
        <v>45907</v>
      </c>
      <c r="AT3" s="73">
        <v>45912</v>
      </c>
      <c r="AU3" s="73">
        <v>45914</v>
      </c>
      <c r="AV3" s="73">
        <v>45919</v>
      </c>
      <c r="AW3" s="73">
        <v>45921</v>
      </c>
      <c r="AX3" s="73">
        <v>45926</v>
      </c>
      <c r="AY3" s="73">
        <v>45928</v>
      </c>
    </row>
    <row r="4" spans="1:51" s="170" customFormat="1" ht="29.25" customHeight="1" x14ac:dyDescent="0.2">
      <c r="A4" s="212"/>
      <c r="B4" s="73">
        <v>45772</v>
      </c>
      <c r="C4" s="73">
        <v>45773</v>
      </c>
      <c r="D4" s="73">
        <v>45774</v>
      </c>
      <c r="E4" s="73">
        <v>45777</v>
      </c>
      <c r="F4" s="72">
        <v>45778</v>
      </c>
      <c r="G4" s="72">
        <v>45780</v>
      </c>
      <c r="H4" s="72">
        <v>45784</v>
      </c>
      <c r="I4" s="72">
        <v>45786</v>
      </c>
      <c r="J4" s="73">
        <v>45787</v>
      </c>
      <c r="K4" s="73">
        <v>45792</v>
      </c>
      <c r="L4" s="73">
        <v>45794</v>
      </c>
      <c r="M4" s="73">
        <v>45797</v>
      </c>
      <c r="N4" s="73">
        <v>45801</v>
      </c>
      <c r="O4" s="73">
        <v>45803</v>
      </c>
      <c r="P4" s="73">
        <v>45804</v>
      </c>
      <c r="Q4" s="73">
        <v>45805</v>
      </c>
      <c r="R4" s="73">
        <v>45807</v>
      </c>
      <c r="S4" s="73">
        <v>45808</v>
      </c>
      <c r="T4" s="73">
        <v>45809</v>
      </c>
      <c r="U4" s="73">
        <v>45814</v>
      </c>
      <c r="V4" s="73">
        <v>45816</v>
      </c>
      <c r="W4" s="73">
        <v>45820</v>
      </c>
      <c r="X4" s="73">
        <v>45822</v>
      </c>
      <c r="Y4" s="73">
        <v>45827</v>
      </c>
      <c r="Z4" s="229">
        <v>45830</v>
      </c>
      <c r="AA4" s="73">
        <v>45835</v>
      </c>
      <c r="AB4" s="217">
        <v>45838</v>
      </c>
      <c r="AC4" s="148">
        <v>45850</v>
      </c>
      <c r="AD4" s="73">
        <v>45851</v>
      </c>
      <c r="AE4" s="73">
        <v>45857</v>
      </c>
      <c r="AF4" s="73">
        <v>45862</v>
      </c>
      <c r="AG4" s="73">
        <v>45864</v>
      </c>
      <c r="AH4" s="73">
        <v>45869</v>
      </c>
      <c r="AI4" s="73">
        <v>45871</v>
      </c>
      <c r="AJ4" s="73">
        <v>45876</v>
      </c>
      <c r="AK4" s="73">
        <v>45878</v>
      </c>
      <c r="AL4" s="73">
        <v>45883</v>
      </c>
      <c r="AM4" s="73">
        <v>45885</v>
      </c>
      <c r="AN4" s="73">
        <v>45890</v>
      </c>
      <c r="AO4" s="73">
        <v>45892</v>
      </c>
      <c r="AP4" s="73">
        <v>45900</v>
      </c>
      <c r="AQ4" s="73">
        <v>45904</v>
      </c>
      <c r="AR4" s="73">
        <v>45906</v>
      </c>
      <c r="AS4" s="73">
        <v>45911</v>
      </c>
      <c r="AT4" s="73">
        <v>45913</v>
      </c>
      <c r="AU4" s="73">
        <v>45918</v>
      </c>
      <c r="AV4" s="73">
        <v>45920</v>
      </c>
      <c r="AW4" s="73">
        <v>45925</v>
      </c>
      <c r="AX4" s="73">
        <v>45927</v>
      </c>
      <c r="AY4" s="73">
        <v>45930</v>
      </c>
    </row>
    <row r="5" spans="1:51" s="14" customFormat="1" ht="12" customHeight="1" x14ac:dyDescent="0.2">
      <c r="A5" s="207" t="s">
        <v>53</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202"/>
    </row>
    <row r="6" spans="1:51" s="14" customFormat="1" ht="12" customHeight="1" x14ac:dyDescent="0.2">
      <c r="A6" s="149">
        <v>1</v>
      </c>
      <c r="B6" s="33">
        <v>6000</v>
      </c>
      <c r="C6" s="33">
        <v>7000</v>
      </c>
      <c r="D6" s="33">
        <v>5900</v>
      </c>
      <c r="E6" s="33">
        <v>5900</v>
      </c>
      <c r="F6" s="33">
        <v>12900</v>
      </c>
      <c r="G6" s="33">
        <v>12900</v>
      </c>
      <c r="H6" s="33">
        <v>9100</v>
      </c>
      <c r="I6" s="33">
        <v>9100</v>
      </c>
      <c r="J6" s="33">
        <v>7000</v>
      </c>
      <c r="K6" s="33">
        <v>5600</v>
      </c>
      <c r="L6" s="33">
        <v>6600</v>
      </c>
      <c r="M6" s="33">
        <v>5600</v>
      </c>
      <c r="N6" s="33">
        <v>9100</v>
      </c>
      <c r="O6" s="33">
        <v>6600</v>
      </c>
      <c r="P6" s="33">
        <v>5600</v>
      </c>
      <c r="Q6" s="33">
        <v>9100</v>
      </c>
      <c r="R6" s="33">
        <v>11900</v>
      </c>
      <c r="S6" s="33">
        <v>9100</v>
      </c>
      <c r="T6" s="33">
        <v>9100</v>
      </c>
      <c r="U6" s="33">
        <v>7000</v>
      </c>
      <c r="V6" s="33">
        <v>9100</v>
      </c>
      <c r="W6" s="33">
        <v>6000</v>
      </c>
      <c r="X6" s="33">
        <v>6000</v>
      </c>
      <c r="Y6" s="33">
        <v>6000</v>
      </c>
      <c r="Z6" s="33">
        <v>6000</v>
      </c>
      <c r="AA6" s="33">
        <v>15900</v>
      </c>
      <c r="AB6" s="208">
        <v>6000</v>
      </c>
      <c r="AC6" s="147">
        <v>13900</v>
      </c>
      <c r="AD6" s="33">
        <v>13900</v>
      </c>
      <c r="AE6" s="33">
        <v>13900</v>
      </c>
      <c r="AF6" s="33">
        <v>13900</v>
      </c>
      <c r="AG6" s="33">
        <v>13900</v>
      </c>
      <c r="AH6" s="33">
        <v>13900</v>
      </c>
      <c r="AI6" s="33">
        <v>13900</v>
      </c>
      <c r="AJ6" s="33">
        <v>13900</v>
      </c>
      <c r="AK6" s="33">
        <v>13900</v>
      </c>
      <c r="AL6" s="33">
        <v>13900</v>
      </c>
      <c r="AM6" s="33">
        <v>13900</v>
      </c>
      <c r="AN6" s="33">
        <v>13900</v>
      </c>
      <c r="AO6" s="33">
        <v>10900</v>
      </c>
      <c r="AP6" s="33">
        <v>10900</v>
      </c>
      <c r="AQ6" s="33">
        <v>6600</v>
      </c>
      <c r="AR6" s="33">
        <v>7000</v>
      </c>
      <c r="AS6" s="33">
        <v>6600</v>
      </c>
      <c r="AT6" s="33">
        <v>7000</v>
      </c>
      <c r="AU6" s="33">
        <v>6600</v>
      </c>
      <c r="AV6" s="33">
        <v>7000</v>
      </c>
      <c r="AW6" s="33">
        <v>6600</v>
      </c>
      <c r="AX6" s="33">
        <v>7000</v>
      </c>
      <c r="AY6" s="33">
        <v>6600</v>
      </c>
    </row>
    <row r="7" spans="1:51" s="14" customFormat="1" ht="12" customHeight="1" x14ac:dyDescent="0.2">
      <c r="A7" s="149">
        <v>2</v>
      </c>
      <c r="B7" s="147">
        <f t="shared" ref="B7:H7" si="0">B6+1500</f>
        <v>7500</v>
      </c>
      <c r="C7" s="33">
        <v>7000</v>
      </c>
      <c r="D7" s="147">
        <f t="shared" si="0"/>
        <v>7400</v>
      </c>
      <c r="E7" s="147">
        <f t="shared" ref="E7" si="1">E6+1500</f>
        <v>7400</v>
      </c>
      <c r="F7" s="147">
        <f t="shared" si="0"/>
        <v>14400</v>
      </c>
      <c r="G7" s="147">
        <f t="shared" ref="G7" si="2">G6+1500</f>
        <v>14400</v>
      </c>
      <c r="H7" s="147">
        <f t="shared" si="0"/>
        <v>10600</v>
      </c>
      <c r="I7" s="147">
        <f t="shared" ref="I7:AO7" si="3">I6+1500</f>
        <v>10600</v>
      </c>
      <c r="J7" s="147">
        <f t="shared" ref="J7" si="4">J6+1500</f>
        <v>8500</v>
      </c>
      <c r="K7" s="147">
        <f t="shared" si="3"/>
        <v>7100</v>
      </c>
      <c r="L7" s="147">
        <f t="shared" si="3"/>
        <v>8100</v>
      </c>
      <c r="M7" s="147">
        <f t="shared" si="3"/>
        <v>7100</v>
      </c>
      <c r="N7" s="147">
        <f t="shared" ref="N7" si="5">N6+1500</f>
        <v>10600</v>
      </c>
      <c r="O7" s="147">
        <f t="shared" si="3"/>
        <v>8100</v>
      </c>
      <c r="P7" s="147">
        <f t="shared" si="3"/>
        <v>7100</v>
      </c>
      <c r="Q7" s="147">
        <f t="shared" si="3"/>
        <v>10600</v>
      </c>
      <c r="R7" s="147">
        <f t="shared" ref="R7" si="6">R6+1500</f>
        <v>13400</v>
      </c>
      <c r="S7" s="147">
        <f t="shared" ref="S7" si="7">S6+1500</f>
        <v>10600</v>
      </c>
      <c r="T7" s="147">
        <f t="shared" si="3"/>
        <v>10600</v>
      </c>
      <c r="U7" s="147">
        <f t="shared" si="3"/>
        <v>8500</v>
      </c>
      <c r="V7" s="147">
        <f t="shared" ref="V7" si="8">V6+1500</f>
        <v>10600</v>
      </c>
      <c r="W7" s="147">
        <f t="shared" si="3"/>
        <v>7500</v>
      </c>
      <c r="X7" s="147">
        <f t="shared" si="3"/>
        <v>7500</v>
      </c>
      <c r="Y7" s="147">
        <f t="shared" si="3"/>
        <v>7500</v>
      </c>
      <c r="Z7" s="147">
        <f t="shared" si="3"/>
        <v>7500</v>
      </c>
      <c r="AA7" s="147">
        <f t="shared" ref="AA7" si="9">AA6+1500</f>
        <v>17400</v>
      </c>
      <c r="AB7" s="213">
        <f t="shared" si="3"/>
        <v>7500</v>
      </c>
      <c r="AC7" s="147">
        <f t="shared" si="3"/>
        <v>15400</v>
      </c>
      <c r="AD7" s="147">
        <f t="shared" si="3"/>
        <v>15400</v>
      </c>
      <c r="AE7" s="147">
        <f t="shared" si="3"/>
        <v>15400</v>
      </c>
      <c r="AF7" s="147">
        <f t="shared" si="3"/>
        <v>15400</v>
      </c>
      <c r="AG7" s="147">
        <f t="shared" si="3"/>
        <v>15400</v>
      </c>
      <c r="AH7" s="147">
        <f t="shared" si="3"/>
        <v>15400</v>
      </c>
      <c r="AI7" s="147">
        <f t="shared" si="3"/>
        <v>15400</v>
      </c>
      <c r="AJ7" s="147">
        <f t="shared" si="3"/>
        <v>15400</v>
      </c>
      <c r="AK7" s="147">
        <f t="shared" si="3"/>
        <v>15400</v>
      </c>
      <c r="AL7" s="147">
        <f t="shared" si="3"/>
        <v>15400</v>
      </c>
      <c r="AM7" s="147">
        <f t="shared" si="3"/>
        <v>15400</v>
      </c>
      <c r="AN7" s="147">
        <f t="shared" si="3"/>
        <v>15400</v>
      </c>
      <c r="AO7" s="147">
        <f t="shared" si="3"/>
        <v>12400</v>
      </c>
      <c r="AP7" s="147">
        <f t="shared" ref="AP7:AQ7" si="10">AP6+1500</f>
        <v>12400</v>
      </c>
      <c r="AQ7" s="147">
        <f t="shared" si="10"/>
        <v>8100</v>
      </c>
      <c r="AR7" s="147">
        <f t="shared" ref="AR7:AY7" si="11">AR6+1500</f>
        <v>8500</v>
      </c>
      <c r="AS7" s="147">
        <f t="shared" si="11"/>
        <v>8100</v>
      </c>
      <c r="AT7" s="147">
        <f t="shared" si="11"/>
        <v>8500</v>
      </c>
      <c r="AU7" s="147">
        <f t="shared" si="11"/>
        <v>8100</v>
      </c>
      <c r="AV7" s="147">
        <f t="shared" si="11"/>
        <v>8500</v>
      </c>
      <c r="AW7" s="147">
        <f t="shared" si="11"/>
        <v>8100</v>
      </c>
      <c r="AX7" s="147">
        <f t="shared" si="11"/>
        <v>8500</v>
      </c>
      <c r="AY7" s="147">
        <f t="shared" si="11"/>
        <v>8100</v>
      </c>
    </row>
    <row r="8" spans="1:51" s="14" customFormat="1" ht="12" customHeight="1" x14ac:dyDescent="0.2">
      <c r="A8" s="207" t="s">
        <v>54</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202"/>
    </row>
    <row r="9" spans="1:51" s="14" customFormat="1" ht="12" customHeight="1" x14ac:dyDescent="0.2">
      <c r="A9" s="149">
        <v>1</v>
      </c>
      <c r="B9" s="147">
        <f t="shared" ref="B9:I9" si="12">B6+2000</f>
        <v>8000</v>
      </c>
      <c r="C9" s="147">
        <f t="shared" ref="C9" si="13">C6+2000</f>
        <v>9000</v>
      </c>
      <c r="D9" s="147">
        <f t="shared" si="12"/>
        <v>7900</v>
      </c>
      <c r="E9" s="147">
        <f t="shared" ref="E9" si="14">E6+2000</f>
        <v>7900</v>
      </c>
      <c r="F9" s="147">
        <f t="shared" si="12"/>
        <v>14900</v>
      </c>
      <c r="G9" s="147">
        <f t="shared" ref="G9" si="15">G6+2000</f>
        <v>14900</v>
      </c>
      <c r="H9" s="147">
        <f t="shared" si="12"/>
        <v>11100</v>
      </c>
      <c r="I9" s="147">
        <f t="shared" si="12"/>
        <v>11100</v>
      </c>
      <c r="J9" s="147">
        <f t="shared" ref="J9" si="16">J6+2000</f>
        <v>9000</v>
      </c>
      <c r="K9" s="147">
        <f t="shared" ref="K9:AP9" si="17">K6+2000</f>
        <v>7600</v>
      </c>
      <c r="L9" s="147">
        <f t="shared" si="17"/>
        <v>8600</v>
      </c>
      <c r="M9" s="147">
        <f t="shared" si="17"/>
        <v>7600</v>
      </c>
      <c r="N9" s="147">
        <f t="shared" ref="N9" si="18">N6+2000</f>
        <v>11100</v>
      </c>
      <c r="O9" s="147">
        <f t="shared" si="17"/>
        <v>8600</v>
      </c>
      <c r="P9" s="147">
        <f t="shared" si="17"/>
        <v>7600</v>
      </c>
      <c r="Q9" s="147">
        <f t="shared" si="17"/>
        <v>11100</v>
      </c>
      <c r="R9" s="147">
        <f t="shared" ref="R9" si="19">R6+2000</f>
        <v>13900</v>
      </c>
      <c r="S9" s="147">
        <f t="shared" ref="S9" si="20">S6+2000</f>
        <v>11100</v>
      </c>
      <c r="T9" s="147">
        <f t="shared" si="17"/>
        <v>11100</v>
      </c>
      <c r="U9" s="147">
        <f t="shared" si="17"/>
        <v>9000</v>
      </c>
      <c r="V9" s="147">
        <f t="shared" ref="V9" si="21">V6+2000</f>
        <v>11100</v>
      </c>
      <c r="W9" s="147">
        <f t="shared" si="17"/>
        <v>8000</v>
      </c>
      <c r="X9" s="147">
        <f t="shared" si="17"/>
        <v>8000</v>
      </c>
      <c r="Y9" s="147">
        <f t="shared" si="17"/>
        <v>8000</v>
      </c>
      <c r="Z9" s="147">
        <f t="shared" si="17"/>
        <v>8000</v>
      </c>
      <c r="AA9" s="147">
        <f t="shared" ref="AA9" si="22">AA6+2000</f>
        <v>17900</v>
      </c>
      <c r="AB9" s="213">
        <f t="shared" si="17"/>
        <v>8000</v>
      </c>
      <c r="AC9" s="147">
        <f t="shared" si="17"/>
        <v>15900</v>
      </c>
      <c r="AD9" s="147">
        <f t="shared" si="17"/>
        <v>15900</v>
      </c>
      <c r="AE9" s="147">
        <f t="shared" si="17"/>
        <v>15900</v>
      </c>
      <c r="AF9" s="147">
        <f t="shared" si="17"/>
        <v>15900</v>
      </c>
      <c r="AG9" s="147">
        <f t="shared" si="17"/>
        <v>15900</v>
      </c>
      <c r="AH9" s="147">
        <f t="shared" si="17"/>
        <v>15900</v>
      </c>
      <c r="AI9" s="147">
        <f t="shared" si="17"/>
        <v>15900</v>
      </c>
      <c r="AJ9" s="147">
        <f t="shared" si="17"/>
        <v>15900</v>
      </c>
      <c r="AK9" s="147">
        <f t="shared" si="17"/>
        <v>15900</v>
      </c>
      <c r="AL9" s="147">
        <f t="shared" si="17"/>
        <v>15900</v>
      </c>
      <c r="AM9" s="147">
        <f t="shared" si="17"/>
        <v>15900</v>
      </c>
      <c r="AN9" s="147">
        <f t="shared" si="17"/>
        <v>15900</v>
      </c>
      <c r="AO9" s="147">
        <f t="shared" si="17"/>
        <v>12900</v>
      </c>
      <c r="AP9" s="147">
        <f t="shared" si="17"/>
        <v>12900</v>
      </c>
      <c r="AQ9" s="147">
        <f t="shared" ref="AQ9:AX9" si="23">AQ6+2000</f>
        <v>8600</v>
      </c>
      <c r="AR9" s="147">
        <f t="shared" si="23"/>
        <v>9000</v>
      </c>
      <c r="AS9" s="147">
        <f t="shared" si="23"/>
        <v>8600</v>
      </c>
      <c r="AT9" s="147">
        <f t="shared" si="23"/>
        <v>9000</v>
      </c>
      <c r="AU9" s="147">
        <f t="shared" si="23"/>
        <v>8600</v>
      </c>
      <c r="AV9" s="147">
        <f t="shared" si="23"/>
        <v>9000</v>
      </c>
      <c r="AW9" s="147">
        <f t="shared" si="23"/>
        <v>8600</v>
      </c>
      <c r="AX9" s="147">
        <f t="shared" si="23"/>
        <v>9000</v>
      </c>
      <c r="AY9" s="147">
        <f t="shared" ref="AY9" si="24">AY6+2000</f>
        <v>8600</v>
      </c>
    </row>
    <row r="10" spans="1:51" s="14" customFormat="1" ht="12" customHeight="1" x14ac:dyDescent="0.2">
      <c r="A10" s="149">
        <v>2</v>
      </c>
      <c r="B10" s="147">
        <f t="shared" ref="B10:H10" si="25">B9+1500</f>
        <v>9500</v>
      </c>
      <c r="C10" s="147">
        <f t="shared" ref="C10" si="26">C9+1500</f>
        <v>10500</v>
      </c>
      <c r="D10" s="147">
        <f t="shared" si="25"/>
        <v>9400</v>
      </c>
      <c r="E10" s="147">
        <f t="shared" ref="E10" si="27">E9+1500</f>
        <v>9400</v>
      </c>
      <c r="F10" s="147">
        <f t="shared" si="25"/>
        <v>16400</v>
      </c>
      <c r="G10" s="147">
        <f t="shared" ref="G10" si="28">G9+1500</f>
        <v>16400</v>
      </c>
      <c r="H10" s="147">
        <f t="shared" si="25"/>
        <v>12600</v>
      </c>
      <c r="I10" s="147">
        <f t="shared" ref="I10:AO10" si="29">I9+1500</f>
        <v>12600</v>
      </c>
      <c r="J10" s="147">
        <f t="shared" ref="J10" si="30">J9+1500</f>
        <v>10500</v>
      </c>
      <c r="K10" s="147">
        <f t="shared" si="29"/>
        <v>9100</v>
      </c>
      <c r="L10" s="147">
        <f t="shared" si="29"/>
        <v>10100</v>
      </c>
      <c r="M10" s="147">
        <f t="shared" si="29"/>
        <v>9100</v>
      </c>
      <c r="N10" s="147">
        <f t="shared" ref="N10" si="31">N9+1500</f>
        <v>12600</v>
      </c>
      <c r="O10" s="147">
        <f t="shared" si="29"/>
        <v>10100</v>
      </c>
      <c r="P10" s="147">
        <f t="shared" si="29"/>
        <v>9100</v>
      </c>
      <c r="Q10" s="147">
        <f t="shared" si="29"/>
        <v>12600</v>
      </c>
      <c r="R10" s="147">
        <f t="shared" ref="R10" si="32">R9+1500</f>
        <v>15400</v>
      </c>
      <c r="S10" s="147">
        <f t="shared" ref="S10" si="33">S9+1500</f>
        <v>12600</v>
      </c>
      <c r="T10" s="147">
        <f t="shared" si="29"/>
        <v>12600</v>
      </c>
      <c r="U10" s="147">
        <f t="shared" si="29"/>
        <v>10500</v>
      </c>
      <c r="V10" s="147">
        <f t="shared" ref="V10" si="34">V9+1500</f>
        <v>12600</v>
      </c>
      <c r="W10" s="147">
        <f t="shared" si="29"/>
        <v>9500</v>
      </c>
      <c r="X10" s="147">
        <f t="shared" si="29"/>
        <v>9500</v>
      </c>
      <c r="Y10" s="147">
        <f t="shared" si="29"/>
        <v>9500</v>
      </c>
      <c r="Z10" s="147">
        <f t="shared" si="29"/>
        <v>9500</v>
      </c>
      <c r="AA10" s="147">
        <f t="shared" ref="AA10" si="35">AA9+1500</f>
        <v>19400</v>
      </c>
      <c r="AB10" s="213">
        <f t="shared" si="29"/>
        <v>9500</v>
      </c>
      <c r="AC10" s="147">
        <f t="shared" si="29"/>
        <v>17400</v>
      </c>
      <c r="AD10" s="147">
        <f t="shared" si="29"/>
        <v>17400</v>
      </c>
      <c r="AE10" s="147">
        <f t="shared" si="29"/>
        <v>17400</v>
      </c>
      <c r="AF10" s="147">
        <f t="shared" si="29"/>
        <v>17400</v>
      </c>
      <c r="AG10" s="147">
        <f t="shared" si="29"/>
        <v>17400</v>
      </c>
      <c r="AH10" s="147">
        <f t="shared" si="29"/>
        <v>17400</v>
      </c>
      <c r="AI10" s="147">
        <f t="shared" si="29"/>
        <v>17400</v>
      </c>
      <c r="AJ10" s="147">
        <f t="shared" si="29"/>
        <v>17400</v>
      </c>
      <c r="AK10" s="147">
        <f t="shared" si="29"/>
        <v>17400</v>
      </c>
      <c r="AL10" s="147">
        <f t="shared" si="29"/>
        <v>17400</v>
      </c>
      <c r="AM10" s="147">
        <f t="shared" si="29"/>
        <v>17400</v>
      </c>
      <c r="AN10" s="147">
        <f t="shared" si="29"/>
        <v>17400</v>
      </c>
      <c r="AO10" s="147">
        <f t="shared" si="29"/>
        <v>14400</v>
      </c>
      <c r="AP10" s="147">
        <f t="shared" ref="AP10:AQ10" si="36">AP9+1500</f>
        <v>14400</v>
      </c>
      <c r="AQ10" s="147">
        <f t="shared" si="36"/>
        <v>10100</v>
      </c>
      <c r="AR10" s="147">
        <f t="shared" ref="AR10:AY10" si="37">AR9+1500</f>
        <v>10500</v>
      </c>
      <c r="AS10" s="147">
        <f t="shared" si="37"/>
        <v>10100</v>
      </c>
      <c r="AT10" s="147">
        <f t="shared" si="37"/>
        <v>10500</v>
      </c>
      <c r="AU10" s="147">
        <f t="shared" si="37"/>
        <v>10100</v>
      </c>
      <c r="AV10" s="147">
        <f t="shared" si="37"/>
        <v>10500</v>
      </c>
      <c r="AW10" s="147">
        <f t="shared" si="37"/>
        <v>10100</v>
      </c>
      <c r="AX10" s="147">
        <f t="shared" si="37"/>
        <v>10500</v>
      </c>
      <c r="AY10" s="147">
        <f t="shared" si="37"/>
        <v>10100</v>
      </c>
    </row>
    <row r="11" spans="1:51" s="14" customFormat="1" ht="12" customHeight="1" x14ac:dyDescent="0.2">
      <c r="A11" s="207" t="s">
        <v>151</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202"/>
    </row>
    <row r="12" spans="1:51" s="14" customFormat="1" ht="12" customHeight="1" x14ac:dyDescent="0.2">
      <c r="A12" s="149">
        <v>1</v>
      </c>
      <c r="B12" s="147">
        <f t="shared" ref="B12:I12" si="38">B6+3000</f>
        <v>9000</v>
      </c>
      <c r="C12" s="147">
        <f t="shared" ref="C12" si="39">C6+3000</f>
        <v>10000</v>
      </c>
      <c r="D12" s="147">
        <f t="shared" si="38"/>
        <v>8900</v>
      </c>
      <c r="E12" s="147">
        <f t="shared" ref="E12" si="40">E6+3000</f>
        <v>8900</v>
      </c>
      <c r="F12" s="147">
        <f t="shared" si="38"/>
        <v>15900</v>
      </c>
      <c r="G12" s="147">
        <f t="shared" ref="G12" si="41">G6+3000</f>
        <v>15900</v>
      </c>
      <c r="H12" s="147">
        <f t="shared" si="38"/>
        <v>12100</v>
      </c>
      <c r="I12" s="147">
        <f t="shared" si="38"/>
        <v>12100</v>
      </c>
      <c r="J12" s="147">
        <f t="shared" ref="J12" si="42">J6+3000</f>
        <v>10000</v>
      </c>
      <c r="K12" s="147">
        <f t="shared" ref="K12:AP12" si="43">K6+3000</f>
        <v>8600</v>
      </c>
      <c r="L12" s="147">
        <f t="shared" si="43"/>
        <v>9600</v>
      </c>
      <c r="M12" s="147">
        <f t="shared" si="43"/>
        <v>8600</v>
      </c>
      <c r="N12" s="147">
        <f t="shared" ref="N12" si="44">N6+3000</f>
        <v>12100</v>
      </c>
      <c r="O12" s="147">
        <f t="shared" si="43"/>
        <v>9600</v>
      </c>
      <c r="P12" s="147">
        <f t="shared" si="43"/>
        <v>8600</v>
      </c>
      <c r="Q12" s="147">
        <f t="shared" si="43"/>
        <v>12100</v>
      </c>
      <c r="R12" s="147">
        <f t="shared" ref="R12" si="45">R6+3000</f>
        <v>14900</v>
      </c>
      <c r="S12" s="147">
        <f t="shared" ref="S12" si="46">S6+3000</f>
        <v>12100</v>
      </c>
      <c r="T12" s="147">
        <f t="shared" si="43"/>
        <v>12100</v>
      </c>
      <c r="U12" s="147">
        <f t="shared" si="43"/>
        <v>10000</v>
      </c>
      <c r="V12" s="147">
        <f t="shared" ref="V12" si="47">V6+3000</f>
        <v>12100</v>
      </c>
      <c r="W12" s="147">
        <f t="shared" si="43"/>
        <v>9000</v>
      </c>
      <c r="X12" s="147">
        <f t="shared" si="43"/>
        <v>9000</v>
      </c>
      <c r="Y12" s="147">
        <f t="shared" si="43"/>
        <v>9000</v>
      </c>
      <c r="Z12" s="147">
        <f t="shared" si="43"/>
        <v>9000</v>
      </c>
      <c r="AA12" s="147">
        <f t="shared" ref="AA12" si="48">AA6+3000</f>
        <v>18900</v>
      </c>
      <c r="AB12" s="213">
        <f t="shared" si="43"/>
        <v>9000</v>
      </c>
      <c r="AC12" s="147">
        <f t="shared" si="43"/>
        <v>16900</v>
      </c>
      <c r="AD12" s="147">
        <f t="shared" si="43"/>
        <v>16900</v>
      </c>
      <c r="AE12" s="147">
        <f t="shared" si="43"/>
        <v>16900</v>
      </c>
      <c r="AF12" s="147">
        <f t="shared" si="43"/>
        <v>16900</v>
      </c>
      <c r="AG12" s="147">
        <f t="shared" si="43"/>
        <v>16900</v>
      </c>
      <c r="AH12" s="147">
        <f t="shared" si="43"/>
        <v>16900</v>
      </c>
      <c r="AI12" s="147">
        <f t="shared" si="43"/>
        <v>16900</v>
      </c>
      <c r="AJ12" s="147">
        <f t="shared" si="43"/>
        <v>16900</v>
      </c>
      <c r="AK12" s="147">
        <f t="shared" si="43"/>
        <v>16900</v>
      </c>
      <c r="AL12" s="147">
        <f t="shared" si="43"/>
        <v>16900</v>
      </c>
      <c r="AM12" s="147">
        <f t="shared" si="43"/>
        <v>16900</v>
      </c>
      <c r="AN12" s="147">
        <f t="shared" si="43"/>
        <v>16900</v>
      </c>
      <c r="AO12" s="147">
        <f t="shared" si="43"/>
        <v>13900</v>
      </c>
      <c r="AP12" s="147">
        <f t="shared" si="43"/>
        <v>13900</v>
      </c>
      <c r="AQ12" s="147">
        <f t="shared" ref="AQ12:AX12" si="49">AQ6+3000</f>
        <v>9600</v>
      </c>
      <c r="AR12" s="147">
        <f t="shared" si="49"/>
        <v>10000</v>
      </c>
      <c r="AS12" s="147">
        <f t="shared" si="49"/>
        <v>9600</v>
      </c>
      <c r="AT12" s="147">
        <f t="shared" si="49"/>
        <v>10000</v>
      </c>
      <c r="AU12" s="147">
        <f t="shared" si="49"/>
        <v>9600</v>
      </c>
      <c r="AV12" s="147">
        <f t="shared" si="49"/>
        <v>10000</v>
      </c>
      <c r="AW12" s="147">
        <f t="shared" si="49"/>
        <v>9600</v>
      </c>
      <c r="AX12" s="147">
        <f t="shared" si="49"/>
        <v>10000</v>
      </c>
      <c r="AY12" s="147">
        <f t="shared" ref="AY12" si="50">AY6+3000</f>
        <v>9600</v>
      </c>
    </row>
    <row r="13" spans="1:51" s="14" customFormat="1" ht="12" customHeight="1" x14ac:dyDescent="0.2">
      <c r="A13" s="149">
        <v>2</v>
      </c>
      <c r="B13" s="147">
        <f t="shared" ref="B13:H13" si="51">B12+1500</f>
        <v>10500</v>
      </c>
      <c r="C13" s="147">
        <f t="shared" ref="C13" si="52">C12+1500</f>
        <v>11500</v>
      </c>
      <c r="D13" s="147">
        <f t="shared" si="51"/>
        <v>10400</v>
      </c>
      <c r="E13" s="147">
        <f t="shared" ref="E13" si="53">E12+1500</f>
        <v>10400</v>
      </c>
      <c r="F13" s="147">
        <f t="shared" si="51"/>
        <v>17400</v>
      </c>
      <c r="G13" s="147">
        <f t="shared" ref="G13" si="54">G12+1500</f>
        <v>17400</v>
      </c>
      <c r="H13" s="147">
        <f t="shared" si="51"/>
        <v>13600</v>
      </c>
      <c r="I13" s="147">
        <f t="shared" ref="I13:AO13" si="55">I12+1500</f>
        <v>13600</v>
      </c>
      <c r="J13" s="147">
        <f t="shared" ref="J13" si="56">J12+1500</f>
        <v>11500</v>
      </c>
      <c r="K13" s="147">
        <f t="shared" si="55"/>
        <v>10100</v>
      </c>
      <c r="L13" s="147">
        <f t="shared" si="55"/>
        <v>11100</v>
      </c>
      <c r="M13" s="147">
        <f t="shared" si="55"/>
        <v>10100</v>
      </c>
      <c r="N13" s="147">
        <f t="shared" ref="N13" si="57">N12+1500</f>
        <v>13600</v>
      </c>
      <c r="O13" s="147">
        <f t="shared" si="55"/>
        <v>11100</v>
      </c>
      <c r="P13" s="147">
        <f t="shared" si="55"/>
        <v>10100</v>
      </c>
      <c r="Q13" s="147">
        <f t="shared" si="55"/>
        <v>13600</v>
      </c>
      <c r="R13" s="147">
        <f t="shared" ref="R13" si="58">R12+1500</f>
        <v>16400</v>
      </c>
      <c r="S13" s="147">
        <f t="shared" ref="S13" si="59">S12+1500</f>
        <v>13600</v>
      </c>
      <c r="T13" s="147">
        <f t="shared" si="55"/>
        <v>13600</v>
      </c>
      <c r="U13" s="147">
        <f t="shared" si="55"/>
        <v>11500</v>
      </c>
      <c r="V13" s="147">
        <f t="shared" ref="V13" si="60">V12+1500</f>
        <v>13600</v>
      </c>
      <c r="W13" s="147">
        <f t="shared" si="55"/>
        <v>10500</v>
      </c>
      <c r="X13" s="147">
        <f t="shared" si="55"/>
        <v>10500</v>
      </c>
      <c r="Y13" s="147">
        <f t="shared" si="55"/>
        <v>10500</v>
      </c>
      <c r="Z13" s="147">
        <f t="shared" si="55"/>
        <v>10500</v>
      </c>
      <c r="AA13" s="147">
        <f t="shared" ref="AA13" si="61">AA12+1500</f>
        <v>20400</v>
      </c>
      <c r="AB13" s="213">
        <f t="shared" si="55"/>
        <v>10500</v>
      </c>
      <c r="AC13" s="147">
        <f t="shared" si="55"/>
        <v>18400</v>
      </c>
      <c r="AD13" s="147">
        <f t="shared" si="55"/>
        <v>18400</v>
      </c>
      <c r="AE13" s="147">
        <f t="shared" si="55"/>
        <v>18400</v>
      </c>
      <c r="AF13" s="147">
        <f t="shared" si="55"/>
        <v>18400</v>
      </c>
      <c r="AG13" s="147">
        <f t="shared" si="55"/>
        <v>18400</v>
      </c>
      <c r="AH13" s="147">
        <f t="shared" si="55"/>
        <v>18400</v>
      </c>
      <c r="AI13" s="147">
        <f t="shared" si="55"/>
        <v>18400</v>
      </c>
      <c r="AJ13" s="147">
        <f t="shared" si="55"/>
        <v>18400</v>
      </c>
      <c r="AK13" s="147">
        <f t="shared" si="55"/>
        <v>18400</v>
      </c>
      <c r="AL13" s="147">
        <f t="shared" si="55"/>
        <v>18400</v>
      </c>
      <c r="AM13" s="147">
        <f t="shared" si="55"/>
        <v>18400</v>
      </c>
      <c r="AN13" s="147">
        <f t="shared" si="55"/>
        <v>18400</v>
      </c>
      <c r="AO13" s="147">
        <f t="shared" si="55"/>
        <v>15400</v>
      </c>
      <c r="AP13" s="147">
        <f t="shared" ref="AP13:AQ13" si="62">AP12+1500</f>
        <v>15400</v>
      </c>
      <c r="AQ13" s="147">
        <f t="shared" si="62"/>
        <v>11100</v>
      </c>
      <c r="AR13" s="147">
        <f t="shared" ref="AR13:AY13" si="63">AR12+1500</f>
        <v>11500</v>
      </c>
      <c r="AS13" s="147">
        <f t="shared" si="63"/>
        <v>11100</v>
      </c>
      <c r="AT13" s="147">
        <f t="shared" si="63"/>
        <v>11500</v>
      </c>
      <c r="AU13" s="147">
        <f t="shared" si="63"/>
        <v>11100</v>
      </c>
      <c r="AV13" s="147">
        <f t="shared" si="63"/>
        <v>11500</v>
      </c>
      <c r="AW13" s="147">
        <f t="shared" si="63"/>
        <v>11100</v>
      </c>
      <c r="AX13" s="147">
        <f t="shared" si="63"/>
        <v>11500</v>
      </c>
      <c r="AY13" s="147">
        <f t="shared" si="63"/>
        <v>11100</v>
      </c>
    </row>
    <row r="14" spans="1:51" s="14" customFormat="1" ht="12" customHeight="1" x14ac:dyDescent="0.2">
      <c r="A14" s="207" t="s">
        <v>55</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202"/>
    </row>
    <row r="15" spans="1:51" s="14" customFormat="1" ht="12" customHeight="1" x14ac:dyDescent="0.2">
      <c r="A15" s="149">
        <v>1</v>
      </c>
      <c r="B15" s="147">
        <f t="shared" ref="B15:AB15" si="64">B6+6600</f>
        <v>12600</v>
      </c>
      <c r="C15" s="147">
        <f t="shared" ref="C15" si="65">C6+6600</f>
        <v>13600</v>
      </c>
      <c r="D15" s="147">
        <f t="shared" si="64"/>
        <v>12500</v>
      </c>
      <c r="E15" s="147">
        <f t="shared" ref="E15" si="66">E6+6600</f>
        <v>12500</v>
      </c>
      <c r="F15" s="147">
        <f t="shared" si="64"/>
        <v>19500</v>
      </c>
      <c r="G15" s="147">
        <f t="shared" ref="G15" si="67">G6+6600</f>
        <v>19500</v>
      </c>
      <c r="H15" s="147">
        <f t="shared" si="64"/>
        <v>15700</v>
      </c>
      <c r="I15" s="147">
        <f t="shared" si="64"/>
        <v>15700</v>
      </c>
      <c r="J15" s="147">
        <f t="shared" ref="J15" si="68">J6+6600</f>
        <v>13600</v>
      </c>
      <c r="K15" s="147">
        <f t="shared" si="64"/>
        <v>12200</v>
      </c>
      <c r="L15" s="147">
        <f t="shared" si="64"/>
        <v>13200</v>
      </c>
      <c r="M15" s="147">
        <f t="shared" si="64"/>
        <v>12200</v>
      </c>
      <c r="N15" s="147">
        <f t="shared" ref="N15" si="69">N6+6600</f>
        <v>15700</v>
      </c>
      <c r="O15" s="147">
        <f t="shared" si="64"/>
        <v>13200</v>
      </c>
      <c r="P15" s="147">
        <f t="shared" si="64"/>
        <v>12200</v>
      </c>
      <c r="Q15" s="147">
        <f t="shared" si="64"/>
        <v>15700</v>
      </c>
      <c r="R15" s="147">
        <f t="shared" ref="R15" si="70">R6+6600</f>
        <v>18500</v>
      </c>
      <c r="S15" s="147">
        <f t="shared" ref="S15" si="71">S6+6600</f>
        <v>15700</v>
      </c>
      <c r="T15" s="147">
        <f t="shared" si="64"/>
        <v>15700</v>
      </c>
      <c r="U15" s="147">
        <f t="shared" si="64"/>
        <v>13600</v>
      </c>
      <c r="V15" s="147">
        <f t="shared" ref="V15" si="72">V6+6600</f>
        <v>15700</v>
      </c>
      <c r="W15" s="147">
        <f t="shared" si="64"/>
        <v>12600</v>
      </c>
      <c r="X15" s="147">
        <f t="shared" si="64"/>
        <v>12600</v>
      </c>
      <c r="Y15" s="147">
        <f t="shared" si="64"/>
        <v>12600</v>
      </c>
      <c r="Z15" s="147">
        <f t="shared" si="64"/>
        <v>12600</v>
      </c>
      <c r="AA15" s="147">
        <f t="shared" ref="AA15" si="73">AA6+6600</f>
        <v>22500</v>
      </c>
      <c r="AB15" s="213">
        <f t="shared" si="64"/>
        <v>12600</v>
      </c>
      <c r="AC15" s="147">
        <f>AC6+7600</f>
        <v>21500</v>
      </c>
      <c r="AD15" s="147">
        <f t="shared" ref="AD15:AP15" si="74">AD6+7600</f>
        <v>21500</v>
      </c>
      <c r="AE15" s="147">
        <f t="shared" si="74"/>
        <v>21500</v>
      </c>
      <c r="AF15" s="147">
        <f t="shared" si="74"/>
        <v>21500</v>
      </c>
      <c r="AG15" s="147">
        <f t="shared" si="74"/>
        <v>21500</v>
      </c>
      <c r="AH15" s="147">
        <f t="shared" si="74"/>
        <v>21500</v>
      </c>
      <c r="AI15" s="147">
        <f t="shared" si="74"/>
        <v>21500</v>
      </c>
      <c r="AJ15" s="147">
        <f t="shared" si="74"/>
        <v>21500</v>
      </c>
      <c r="AK15" s="147">
        <f t="shared" si="74"/>
        <v>21500</v>
      </c>
      <c r="AL15" s="147">
        <f t="shared" si="74"/>
        <v>21500</v>
      </c>
      <c r="AM15" s="147">
        <f t="shared" si="74"/>
        <v>21500</v>
      </c>
      <c r="AN15" s="147">
        <f t="shared" si="74"/>
        <v>21500</v>
      </c>
      <c r="AO15" s="147">
        <f t="shared" si="74"/>
        <v>18500</v>
      </c>
      <c r="AP15" s="147">
        <f t="shared" si="74"/>
        <v>18500</v>
      </c>
      <c r="AQ15" s="147">
        <f t="shared" ref="AQ15:AX15" si="75">AQ6+7600</f>
        <v>14200</v>
      </c>
      <c r="AR15" s="147">
        <f t="shared" si="75"/>
        <v>14600</v>
      </c>
      <c r="AS15" s="147">
        <f t="shared" si="75"/>
        <v>14200</v>
      </c>
      <c r="AT15" s="147">
        <f t="shared" si="75"/>
        <v>14600</v>
      </c>
      <c r="AU15" s="147">
        <f t="shared" si="75"/>
        <v>14200</v>
      </c>
      <c r="AV15" s="147">
        <f t="shared" si="75"/>
        <v>14600</v>
      </c>
      <c r="AW15" s="147">
        <f t="shared" si="75"/>
        <v>14200</v>
      </c>
      <c r="AX15" s="147">
        <f t="shared" si="75"/>
        <v>14600</v>
      </c>
      <c r="AY15" s="147">
        <f t="shared" ref="AY15" si="76">AY6+7600</f>
        <v>14200</v>
      </c>
    </row>
    <row r="16" spans="1:51" s="14" customFormat="1" ht="12" customHeight="1" x14ac:dyDescent="0.2">
      <c r="A16" s="149">
        <v>2</v>
      </c>
      <c r="B16" s="147">
        <f t="shared" ref="B16:AP16" si="77">B15+1500</f>
        <v>14100</v>
      </c>
      <c r="C16" s="147">
        <f t="shared" ref="C16" si="78">C15+1500</f>
        <v>15100</v>
      </c>
      <c r="D16" s="147">
        <f t="shared" si="77"/>
        <v>14000</v>
      </c>
      <c r="E16" s="147">
        <f t="shared" ref="E16" si="79">E15+1500</f>
        <v>14000</v>
      </c>
      <c r="F16" s="147">
        <f t="shared" si="77"/>
        <v>21000</v>
      </c>
      <c r="G16" s="147">
        <f t="shared" ref="G16" si="80">G15+1500</f>
        <v>21000</v>
      </c>
      <c r="H16" s="147">
        <f t="shared" si="77"/>
        <v>17200</v>
      </c>
      <c r="I16" s="147">
        <f t="shared" si="77"/>
        <v>17200</v>
      </c>
      <c r="J16" s="147">
        <f t="shared" ref="J16" si="81">J15+1500</f>
        <v>15100</v>
      </c>
      <c r="K16" s="147">
        <f t="shared" si="77"/>
        <v>13700</v>
      </c>
      <c r="L16" s="147">
        <f t="shared" si="77"/>
        <v>14700</v>
      </c>
      <c r="M16" s="147">
        <f t="shared" si="77"/>
        <v>13700</v>
      </c>
      <c r="N16" s="147">
        <f t="shared" ref="N16" si="82">N15+1500</f>
        <v>17200</v>
      </c>
      <c r="O16" s="147">
        <f t="shared" si="77"/>
        <v>14700</v>
      </c>
      <c r="P16" s="147">
        <f t="shared" si="77"/>
        <v>13700</v>
      </c>
      <c r="Q16" s="147">
        <f t="shared" si="77"/>
        <v>17200</v>
      </c>
      <c r="R16" s="147">
        <f t="shared" ref="R16" si="83">R15+1500</f>
        <v>20000</v>
      </c>
      <c r="S16" s="147">
        <f t="shared" ref="S16" si="84">S15+1500</f>
        <v>17200</v>
      </c>
      <c r="T16" s="147">
        <f t="shared" si="77"/>
        <v>17200</v>
      </c>
      <c r="U16" s="147">
        <f t="shared" si="77"/>
        <v>15100</v>
      </c>
      <c r="V16" s="147">
        <f t="shared" ref="V16" si="85">V15+1500</f>
        <v>17200</v>
      </c>
      <c r="W16" s="147">
        <f t="shared" si="77"/>
        <v>14100</v>
      </c>
      <c r="X16" s="147">
        <f t="shared" si="77"/>
        <v>14100</v>
      </c>
      <c r="Y16" s="147">
        <f t="shared" si="77"/>
        <v>14100</v>
      </c>
      <c r="Z16" s="147">
        <f t="shared" si="77"/>
        <v>14100</v>
      </c>
      <c r="AA16" s="147">
        <f t="shared" ref="AA16" si="86">AA15+1500</f>
        <v>24000</v>
      </c>
      <c r="AB16" s="213">
        <f t="shared" si="77"/>
        <v>14100</v>
      </c>
      <c r="AC16" s="147">
        <f t="shared" si="77"/>
        <v>23000</v>
      </c>
      <c r="AD16" s="147">
        <f t="shared" si="77"/>
        <v>23000</v>
      </c>
      <c r="AE16" s="147">
        <f t="shared" si="77"/>
        <v>23000</v>
      </c>
      <c r="AF16" s="147">
        <f t="shared" si="77"/>
        <v>23000</v>
      </c>
      <c r="AG16" s="147">
        <f t="shared" si="77"/>
        <v>23000</v>
      </c>
      <c r="AH16" s="147">
        <f t="shared" si="77"/>
        <v>23000</v>
      </c>
      <c r="AI16" s="147">
        <f t="shared" si="77"/>
        <v>23000</v>
      </c>
      <c r="AJ16" s="147">
        <f t="shared" si="77"/>
        <v>23000</v>
      </c>
      <c r="AK16" s="147">
        <f t="shared" si="77"/>
        <v>23000</v>
      </c>
      <c r="AL16" s="147">
        <f t="shared" si="77"/>
        <v>23000</v>
      </c>
      <c r="AM16" s="147">
        <f t="shared" si="77"/>
        <v>23000</v>
      </c>
      <c r="AN16" s="147">
        <f t="shared" si="77"/>
        <v>23000</v>
      </c>
      <c r="AO16" s="147">
        <f t="shared" si="77"/>
        <v>20000</v>
      </c>
      <c r="AP16" s="147">
        <f t="shared" si="77"/>
        <v>20000</v>
      </c>
      <c r="AQ16" s="147">
        <f t="shared" ref="AQ16:AX16" si="87">AQ15+1500</f>
        <v>15700</v>
      </c>
      <c r="AR16" s="147">
        <f t="shared" si="87"/>
        <v>16100</v>
      </c>
      <c r="AS16" s="147">
        <f t="shared" si="87"/>
        <v>15700</v>
      </c>
      <c r="AT16" s="147">
        <f t="shared" si="87"/>
        <v>16100</v>
      </c>
      <c r="AU16" s="147">
        <f t="shared" si="87"/>
        <v>15700</v>
      </c>
      <c r="AV16" s="147">
        <f t="shared" si="87"/>
        <v>16100</v>
      </c>
      <c r="AW16" s="147">
        <f t="shared" si="87"/>
        <v>15700</v>
      </c>
      <c r="AX16" s="147">
        <f t="shared" si="87"/>
        <v>16100</v>
      </c>
      <c r="AY16" s="147">
        <f t="shared" ref="AY16" si="88">AY15+1500</f>
        <v>15700</v>
      </c>
    </row>
    <row r="17" spans="1:51" s="14" customFormat="1" ht="12" customHeight="1" x14ac:dyDescent="0.2">
      <c r="A17" s="207" t="s">
        <v>160</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202"/>
    </row>
    <row r="18" spans="1:51" s="14" customFormat="1" ht="12" customHeight="1" x14ac:dyDescent="0.2">
      <c r="A18" s="149">
        <v>1</v>
      </c>
      <c r="B18" s="147">
        <f t="shared" ref="B18:AB18" si="89">B6+7100</f>
        <v>13100</v>
      </c>
      <c r="C18" s="147">
        <f t="shared" ref="C18" si="90">C6+7100</f>
        <v>14100</v>
      </c>
      <c r="D18" s="147">
        <f t="shared" si="89"/>
        <v>13000</v>
      </c>
      <c r="E18" s="147">
        <f t="shared" ref="E18" si="91">E6+7100</f>
        <v>13000</v>
      </c>
      <c r="F18" s="147">
        <f t="shared" si="89"/>
        <v>20000</v>
      </c>
      <c r="G18" s="147">
        <f t="shared" ref="G18" si="92">G6+7100</f>
        <v>20000</v>
      </c>
      <c r="H18" s="147">
        <f t="shared" si="89"/>
        <v>16200</v>
      </c>
      <c r="I18" s="147">
        <f t="shared" si="89"/>
        <v>16200</v>
      </c>
      <c r="J18" s="147">
        <f t="shared" ref="J18" si="93">J6+7100</f>
        <v>14100</v>
      </c>
      <c r="K18" s="147">
        <f t="shared" si="89"/>
        <v>12700</v>
      </c>
      <c r="L18" s="147">
        <f t="shared" si="89"/>
        <v>13700</v>
      </c>
      <c r="M18" s="147">
        <f t="shared" si="89"/>
        <v>12700</v>
      </c>
      <c r="N18" s="147">
        <f t="shared" ref="N18" si="94">N6+7100</f>
        <v>16200</v>
      </c>
      <c r="O18" s="147">
        <f t="shared" si="89"/>
        <v>13700</v>
      </c>
      <c r="P18" s="147">
        <f t="shared" si="89"/>
        <v>12700</v>
      </c>
      <c r="Q18" s="147">
        <f t="shared" si="89"/>
        <v>16200</v>
      </c>
      <c r="R18" s="147">
        <f t="shared" ref="R18" si="95">R6+7100</f>
        <v>19000</v>
      </c>
      <c r="S18" s="147">
        <f t="shared" ref="S18" si="96">S6+7100</f>
        <v>16200</v>
      </c>
      <c r="T18" s="147">
        <f t="shared" si="89"/>
        <v>16200</v>
      </c>
      <c r="U18" s="147">
        <f t="shared" si="89"/>
        <v>14100</v>
      </c>
      <c r="V18" s="147">
        <f t="shared" ref="V18" si="97">V6+7100</f>
        <v>16200</v>
      </c>
      <c r="W18" s="147">
        <f t="shared" si="89"/>
        <v>13100</v>
      </c>
      <c r="X18" s="147">
        <f t="shared" si="89"/>
        <v>13100</v>
      </c>
      <c r="Y18" s="147">
        <f t="shared" si="89"/>
        <v>13100</v>
      </c>
      <c r="Z18" s="147">
        <f t="shared" si="89"/>
        <v>13100</v>
      </c>
      <c r="AA18" s="147">
        <f t="shared" ref="AA18" si="98">AA6+7100</f>
        <v>23000</v>
      </c>
      <c r="AB18" s="213">
        <f t="shared" si="89"/>
        <v>13100</v>
      </c>
      <c r="AC18" s="147">
        <f>AC6+9600</f>
        <v>23500</v>
      </c>
      <c r="AD18" s="147">
        <f t="shared" ref="AD18:AP18" si="99">AD6+9600</f>
        <v>23500</v>
      </c>
      <c r="AE18" s="147">
        <f t="shared" si="99"/>
        <v>23500</v>
      </c>
      <c r="AF18" s="147">
        <f t="shared" si="99"/>
        <v>23500</v>
      </c>
      <c r="AG18" s="147">
        <f t="shared" si="99"/>
        <v>23500</v>
      </c>
      <c r="AH18" s="147">
        <f t="shared" si="99"/>
        <v>23500</v>
      </c>
      <c r="AI18" s="147">
        <f t="shared" si="99"/>
        <v>23500</v>
      </c>
      <c r="AJ18" s="147">
        <f t="shared" si="99"/>
        <v>23500</v>
      </c>
      <c r="AK18" s="147">
        <f t="shared" si="99"/>
        <v>23500</v>
      </c>
      <c r="AL18" s="147">
        <f t="shared" si="99"/>
        <v>23500</v>
      </c>
      <c r="AM18" s="147">
        <f t="shared" si="99"/>
        <v>23500</v>
      </c>
      <c r="AN18" s="147">
        <f t="shared" si="99"/>
        <v>23500</v>
      </c>
      <c r="AO18" s="147">
        <f t="shared" si="99"/>
        <v>20500</v>
      </c>
      <c r="AP18" s="147">
        <f t="shared" si="99"/>
        <v>20500</v>
      </c>
      <c r="AQ18" s="147">
        <f t="shared" ref="AQ18:AX18" si="100">AQ6+9600</f>
        <v>16200</v>
      </c>
      <c r="AR18" s="147">
        <f t="shared" si="100"/>
        <v>16600</v>
      </c>
      <c r="AS18" s="147">
        <f t="shared" si="100"/>
        <v>16200</v>
      </c>
      <c r="AT18" s="147">
        <f t="shared" si="100"/>
        <v>16600</v>
      </c>
      <c r="AU18" s="147">
        <f t="shared" si="100"/>
        <v>16200</v>
      </c>
      <c r="AV18" s="147">
        <f t="shared" si="100"/>
        <v>16600</v>
      </c>
      <c r="AW18" s="147">
        <f t="shared" si="100"/>
        <v>16200</v>
      </c>
      <c r="AX18" s="147">
        <f t="shared" si="100"/>
        <v>16600</v>
      </c>
      <c r="AY18" s="147">
        <f t="shared" ref="AY18" si="101">AY6+9600</f>
        <v>16200</v>
      </c>
    </row>
    <row r="19" spans="1:51" s="14" customFormat="1" ht="12" customHeight="1" x14ac:dyDescent="0.2">
      <c r="A19" s="149">
        <v>2</v>
      </c>
      <c r="B19" s="147">
        <f t="shared" ref="B19:AP19" si="102">B18+1500</f>
        <v>14600</v>
      </c>
      <c r="C19" s="147">
        <f t="shared" ref="C19" si="103">C18+1500</f>
        <v>15600</v>
      </c>
      <c r="D19" s="147">
        <f t="shared" si="102"/>
        <v>14500</v>
      </c>
      <c r="E19" s="147">
        <f t="shared" ref="E19" si="104">E18+1500</f>
        <v>14500</v>
      </c>
      <c r="F19" s="147">
        <f t="shared" si="102"/>
        <v>21500</v>
      </c>
      <c r="G19" s="147">
        <f t="shared" ref="G19" si="105">G18+1500</f>
        <v>21500</v>
      </c>
      <c r="H19" s="147">
        <f t="shared" si="102"/>
        <v>17700</v>
      </c>
      <c r="I19" s="147">
        <f t="shared" si="102"/>
        <v>17700</v>
      </c>
      <c r="J19" s="147">
        <f t="shared" ref="J19" si="106">J18+1500</f>
        <v>15600</v>
      </c>
      <c r="K19" s="147">
        <f t="shared" si="102"/>
        <v>14200</v>
      </c>
      <c r="L19" s="147">
        <f t="shared" si="102"/>
        <v>15200</v>
      </c>
      <c r="M19" s="147">
        <f t="shared" si="102"/>
        <v>14200</v>
      </c>
      <c r="N19" s="147">
        <f t="shared" ref="N19" si="107">N18+1500</f>
        <v>17700</v>
      </c>
      <c r="O19" s="147">
        <f t="shared" si="102"/>
        <v>15200</v>
      </c>
      <c r="P19" s="147">
        <f t="shared" si="102"/>
        <v>14200</v>
      </c>
      <c r="Q19" s="147">
        <f t="shared" si="102"/>
        <v>17700</v>
      </c>
      <c r="R19" s="147">
        <f t="shared" ref="R19" si="108">R18+1500</f>
        <v>20500</v>
      </c>
      <c r="S19" s="147">
        <f t="shared" ref="S19" si="109">S18+1500</f>
        <v>17700</v>
      </c>
      <c r="T19" s="147">
        <f t="shared" si="102"/>
        <v>17700</v>
      </c>
      <c r="U19" s="147">
        <f t="shared" si="102"/>
        <v>15600</v>
      </c>
      <c r="V19" s="147">
        <f t="shared" ref="V19" si="110">V18+1500</f>
        <v>17700</v>
      </c>
      <c r="W19" s="147">
        <f t="shared" si="102"/>
        <v>14600</v>
      </c>
      <c r="X19" s="147">
        <f t="shared" si="102"/>
        <v>14600</v>
      </c>
      <c r="Y19" s="147">
        <f t="shared" si="102"/>
        <v>14600</v>
      </c>
      <c r="Z19" s="147">
        <f t="shared" si="102"/>
        <v>14600</v>
      </c>
      <c r="AA19" s="147">
        <f t="shared" ref="AA19" si="111">AA18+1500</f>
        <v>24500</v>
      </c>
      <c r="AB19" s="213">
        <f t="shared" si="102"/>
        <v>14600</v>
      </c>
      <c r="AC19" s="147">
        <f t="shared" si="102"/>
        <v>25000</v>
      </c>
      <c r="AD19" s="147">
        <f t="shared" si="102"/>
        <v>25000</v>
      </c>
      <c r="AE19" s="147">
        <f t="shared" si="102"/>
        <v>25000</v>
      </c>
      <c r="AF19" s="147">
        <f t="shared" si="102"/>
        <v>25000</v>
      </c>
      <c r="AG19" s="147">
        <f t="shared" si="102"/>
        <v>25000</v>
      </c>
      <c r="AH19" s="147">
        <f t="shared" si="102"/>
        <v>25000</v>
      </c>
      <c r="AI19" s="147">
        <f t="shared" si="102"/>
        <v>25000</v>
      </c>
      <c r="AJ19" s="147">
        <f t="shared" si="102"/>
        <v>25000</v>
      </c>
      <c r="AK19" s="147">
        <f t="shared" si="102"/>
        <v>25000</v>
      </c>
      <c r="AL19" s="147">
        <f t="shared" si="102"/>
        <v>25000</v>
      </c>
      <c r="AM19" s="147">
        <f t="shared" si="102"/>
        <v>25000</v>
      </c>
      <c r="AN19" s="147">
        <f t="shared" si="102"/>
        <v>25000</v>
      </c>
      <c r="AO19" s="147">
        <f t="shared" si="102"/>
        <v>22000</v>
      </c>
      <c r="AP19" s="147">
        <f t="shared" si="102"/>
        <v>22000</v>
      </c>
      <c r="AQ19" s="147">
        <f t="shared" ref="AQ19:AX19" si="112">AQ18+1500</f>
        <v>17700</v>
      </c>
      <c r="AR19" s="147">
        <f t="shared" si="112"/>
        <v>18100</v>
      </c>
      <c r="AS19" s="147">
        <f t="shared" si="112"/>
        <v>17700</v>
      </c>
      <c r="AT19" s="147">
        <f t="shared" si="112"/>
        <v>18100</v>
      </c>
      <c r="AU19" s="147">
        <f t="shared" si="112"/>
        <v>17700</v>
      </c>
      <c r="AV19" s="147">
        <f t="shared" si="112"/>
        <v>18100</v>
      </c>
      <c r="AW19" s="147">
        <f t="shared" si="112"/>
        <v>17700</v>
      </c>
      <c r="AX19" s="147">
        <f t="shared" si="112"/>
        <v>18100</v>
      </c>
      <c r="AY19" s="147">
        <f t="shared" ref="AY19" si="113">AY18+1500</f>
        <v>17700</v>
      </c>
    </row>
    <row r="20" spans="1:51" s="14" customFormat="1" ht="12" customHeight="1" x14ac:dyDescent="0.2">
      <c r="A20" s="207" t="s">
        <v>56</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202"/>
    </row>
    <row r="21" spans="1:51" s="14" customFormat="1" ht="12" customHeight="1" x14ac:dyDescent="0.2">
      <c r="A21" s="149">
        <v>1</v>
      </c>
      <c r="B21" s="147">
        <f t="shared" ref="B21:AB21" si="114">B6+9000</f>
        <v>15000</v>
      </c>
      <c r="C21" s="147">
        <f t="shared" ref="C21" si="115">C6+9000</f>
        <v>16000</v>
      </c>
      <c r="D21" s="147">
        <f t="shared" si="114"/>
        <v>14900</v>
      </c>
      <c r="E21" s="147">
        <f t="shared" ref="E21" si="116">E6+9000</f>
        <v>14900</v>
      </c>
      <c r="F21" s="147">
        <f t="shared" si="114"/>
        <v>21900</v>
      </c>
      <c r="G21" s="147">
        <f t="shared" ref="G21" si="117">G6+9000</f>
        <v>21900</v>
      </c>
      <c r="H21" s="147">
        <f t="shared" si="114"/>
        <v>18100</v>
      </c>
      <c r="I21" s="147">
        <f t="shared" si="114"/>
        <v>18100</v>
      </c>
      <c r="J21" s="147">
        <f t="shared" ref="J21" si="118">J6+9000</f>
        <v>16000</v>
      </c>
      <c r="K21" s="147">
        <f t="shared" si="114"/>
        <v>14600</v>
      </c>
      <c r="L21" s="147">
        <f t="shared" si="114"/>
        <v>15600</v>
      </c>
      <c r="M21" s="147">
        <f t="shared" si="114"/>
        <v>14600</v>
      </c>
      <c r="N21" s="147">
        <f t="shared" ref="N21" si="119">N6+9000</f>
        <v>18100</v>
      </c>
      <c r="O21" s="147">
        <f t="shared" si="114"/>
        <v>15600</v>
      </c>
      <c r="P21" s="147">
        <f t="shared" si="114"/>
        <v>14600</v>
      </c>
      <c r="Q21" s="147">
        <f t="shared" si="114"/>
        <v>18100</v>
      </c>
      <c r="R21" s="147">
        <f t="shared" ref="R21" si="120">R6+9000</f>
        <v>20900</v>
      </c>
      <c r="S21" s="147">
        <f t="shared" ref="S21" si="121">S6+9000</f>
        <v>18100</v>
      </c>
      <c r="T21" s="147">
        <f t="shared" si="114"/>
        <v>18100</v>
      </c>
      <c r="U21" s="147">
        <f t="shared" si="114"/>
        <v>16000</v>
      </c>
      <c r="V21" s="147">
        <f t="shared" ref="V21" si="122">V6+9000</f>
        <v>18100</v>
      </c>
      <c r="W21" s="147">
        <f t="shared" si="114"/>
        <v>15000</v>
      </c>
      <c r="X21" s="147">
        <f t="shared" si="114"/>
        <v>15000</v>
      </c>
      <c r="Y21" s="147">
        <f t="shared" si="114"/>
        <v>15000</v>
      </c>
      <c r="Z21" s="147">
        <f t="shared" si="114"/>
        <v>15000</v>
      </c>
      <c r="AA21" s="147">
        <f t="shared" ref="AA21" si="123">AA6+9000</f>
        <v>24900</v>
      </c>
      <c r="AB21" s="213">
        <f t="shared" si="114"/>
        <v>15000</v>
      </c>
      <c r="AC21" s="147">
        <f>AC6+15000</f>
        <v>28900</v>
      </c>
      <c r="AD21" s="147">
        <f t="shared" ref="AD21:AP21" si="124">AD6+15000</f>
        <v>28900</v>
      </c>
      <c r="AE21" s="147">
        <f t="shared" si="124"/>
        <v>28900</v>
      </c>
      <c r="AF21" s="147">
        <f t="shared" si="124"/>
        <v>28900</v>
      </c>
      <c r="AG21" s="147">
        <f t="shared" si="124"/>
        <v>28900</v>
      </c>
      <c r="AH21" s="147">
        <f t="shared" si="124"/>
        <v>28900</v>
      </c>
      <c r="AI21" s="147">
        <f t="shared" si="124"/>
        <v>28900</v>
      </c>
      <c r="AJ21" s="147">
        <f t="shared" si="124"/>
        <v>28900</v>
      </c>
      <c r="AK21" s="147">
        <f t="shared" si="124"/>
        <v>28900</v>
      </c>
      <c r="AL21" s="147">
        <f t="shared" si="124"/>
        <v>28900</v>
      </c>
      <c r="AM21" s="147">
        <f t="shared" si="124"/>
        <v>28900</v>
      </c>
      <c r="AN21" s="147">
        <f t="shared" si="124"/>
        <v>28900</v>
      </c>
      <c r="AO21" s="147">
        <f t="shared" si="124"/>
        <v>25900</v>
      </c>
      <c r="AP21" s="147">
        <f t="shared" si="124"/>
        <v>25900</v>
      </c>
      <c r="AQ21" s="147">
        <f t="shared" ref="AQ21:AX21" si="125">AQ6+15000</f>
        <v>21600</v>
      </c>
      <c r="AR21" s="147">
        <f t="shared" si="125"/>
        <v>22000</v>
      </c>
      <c r="AS21" s="147">
        <f t="shared" si="125"/>
        <v>21600</v>
      </c>
      <c r="AT21" s="147">
        <f t="shared" si="125"/>
        <v>22000</v>
      </c>
      <c r="AU21" s="147">
        <f t="shared" si="125"/>
        <v>21600</v>
      </c>
      <c r="AV21" s="147">
        <f t="shared" si="125"/>
        <v>22000</v>
      </c>
      <c r="AW21" s="147">
        <f t="shared" si="125"/>
        <v>21600</v>
      </c>
      <c r="AX21" s="147">
        <f t="shared" si="125"/>
        <v>22000</v>
      </c>
      <c r="AY21" s="147">
        <f t="shared" ref="AY21" si="126">AY6+15000</f>
        <v>21600</v>
      </c>
    </row>
    <row r="22" spans="1:51" s="14" customFormat="1" ht="12" customHeight="1" x14ac:dyDescent="0.2">
      <c r="A22" s="149">
        <v>2</v>
      </c>
      <c r="B22" s="33">
        <f t="shared" ref="B22:AP24" si="127">B21+1500</f>
        <v>16500</v>
      </c>
      <c r="C22" s="33">
        <f t="shared" ref="C22" si="128">C21+1500</f>
        <v>17500</v>
      </c>
      <c r="D22" s="33">
        <f t="shared" si="127"/>
        <v>16400</v>
      </c>
      <c r="E22" s="33">
        <f t="shared" ref="E22" si="129">E21+1500</f>
        <v>16400</v>
      </c>
      <c r="F22" s="33">
        <f t="shared" si="127"/>
        <v>23400</v>
      </c>
      <c r="G22" s="33">
        <f t="shared" ref="G22" si="130">G21+1500</f>
        <v>23400</v>
      </c>
      <c r="H22" s="33">
        <f t="shared" si="127"/>
        <v>19600</v>
      </c>
      <c r="I22" s="33">
        <f t="shared" si="127"/>
        <v>19600</v>
      </c>
      <c r="J22" s="33">
        <f t="shared" ref="J22" si="131">J21+1500</f>
        <v>17500</v>
      </c>
      <c r="K22" s="33">
        <f t="shared" si="127"/>
        <v>16100</v>
      </c>
      <c r="L22" s="33">
        <f t="shared" si="127"/>
        <v>17100</v>
      </c>
      <c r="M22" s="33">
        <f t="shared" si="127"/>
        <v>16100</v>
      </c>
      <c r="N22" s="33">
        <f t="shared" ref="N22" si="132">N21+1500</f>
        <v>19600</v>
      </c>
      <c r="O22" s="33">
        <f t="shared" si="127"/>
        <v>17100</v>
      </c>
      <c r="P22" s="33">
        <f t="shared" si="127"/>
        <v>16100</v>
      </c>
      <c r="Q22" s="33">
        <f t="shared" si="127"/>
        <v>19600</v>
      </c>
      <c r="R22" s="33">
        <f t="shared" ref="R22" si="133">R21+1500</f>
        <v>22400</v>
      </c>
      <c r="S22" s="33">
        <f t="shared" ref="S22" si="134">S21+1500</f>
        <v>19600</v>
      </c>
      <c r="T22" s="33">
        <f t="shared" si="127"/>
        <v>19600</v>
      </c>
      <c r="U22" s="33">
        <f t="shared" si="127"/>
        <v>17500</v>
      </c>
      <c r="V22" s="33">
        <f t="shared" ref="V22" si="135">V21+1500</f>
        <v>19600</v>
      </c>
      <c r="W22" s="33">
        <f t="shared" si="127"/>
        <v>16500</v>
      </c>
      <c r="X22" s="33">
        <f t="shared" si="127"/>
        <v>16500</v>
      </c>
      <c r="Y22" s="33">
        <f t="shared" si="127"/>
        <v>16500</v>
      </c>
      <c r="Z22" s="33">
        <f t="shared" si="127"/>
        <v>16500</v>
      </c>
      <c r="AA22" s="33">
        <f t="shared" ref="AA22" si="136">AA21+1500</f>
        <v>26400</v>
      </c>
      <c r="AB22" s="208">
        <f t="shared" si="127"/>
        <v>16500</v>
      </c>
      <c r="AC22" s="147">
        <f t="shared" si="127"/>
        <v>30400</v>
      </c>
      <c r="AD22" s="33">
        <f t="shared" si="127"/>
        <v>30400</v>
      </c>
      <c r="AE22" s="33">
        <f t="shared" si="127"/>
        <v>30400</v>
      </c>
      <c r="AF22" s="33">
        <f t="shared" si="127"/>
        <v>30400</v>
      </c>
      <c r="AG22" s="33">
        <f t="shared" si="127"/>
        <v>30400</v>
      </c>
      <c r="AH22" s="33">
        <f t="shared" si="127"/>
        <v>30400</v>
      </c>
      <c r="AI22" s="33">
        <f t="shared" si="127"/>
        <v>30400</v>
      </c>
      <c r="AJ22" s="33">
        <f t="shared" si="127"/>
        <v>30400</v>
      </c>
      <c r="AK22" s="33">
        <f t="shared" si="127"/>
        <v>30400</v>
      </c>
      <c r="AL22" s="33">
        <f t="shared" si="127"/>
        <v>30400</v>
      </c>
      <c r="AM22" s="33">
        <f t="shared" si="127"/>
        <v>30400</v>
      </c>
      <c r="AN22" s="33">
        <f t="shared" si="127"/>
        <v>30400</v>
      </c>
      <c r="AO22" s="33">
        <f t="shared" si="127"/>
        <v>27400</v>
      </c>
      <c r="AP22" s="33">
        <f t="shared" si="127"/>
        <v>27400</v>
      </c>
      <c r="AQ22" s="33">
        <f t="shared" ref="AQ22:AX22" si="137">AQ21+1500</f>
        <v>23100</v>
      </c>
      <c r="AR22" s="33">
        <f t="shared" si="137"/>
        <v>23500</v>
      </c>
      <c r="AS22" s="33">
        <f t="shared" si="137"/>
        <v>23100</v>
      </c>
      <c r="AT22" s="33">
        <f t="shared" si="137"/>
        <v>23500</v>
      </c>
      <c r="AU22" s="33">
        <f t="shared" si="137"/>
        <v>23100</v>
      </c>
      <c r="AV22" s="33">
        <f t="shared" si="137"/>
        <v>23500</v>
      </c>
      <c r="AW22" s="33">
        <f t="shared" si="137"/>
        <v>23100</v>
      </c>
      <c r="AX22" s="33">
        <f t="shared" si="137"/>
        <v>23500</v>
      </c>
      <c r="AY22" s="33">
        <f t="shared" ref="AY22" si="138">AY21+1500</f>
        <v>23100</v>
      </c>
    </row>
    <row r="23" spans="1:51" s="14" customFormat="1" ht="12" customHeight="1" x14ac:dyDescent="0.2">
      <c r="A23" s="149">
        <v>3</v>
      </c>
      <c r="B23" s="33">
        <f t="shared" si="127"/>
        <v>18000</v>
      </c>
      <c r="C23" s="33">
        <f t="shared" ref="C23" si="139">C22+1500</f>
        <v>19000</v>
      </c>
      <c r="D23" s="33">
        <f t="shared" si="127"/>
        <v>17900</v>
      </c>
      <c r="E23" s="33">
        <f t="shared" ref="E23" si="140">E22+1500</f>
        <v>17900</v>
      </c>
      <c r="F23" s="33">
        <f t="shared" si="127"/>
        <v>24900</v>
      </c>
      <c r="G23" s="33">
        <f t="shared" ref="G23" si="141">G22+1500</f>
        <v>24900</v>
      </c>
      <c r="H23" s="33">
        <f t="shared" si="127"/>
        <v>21100</v>
      </c>
      <c r="I23" s="33">
        <f t="shared" si="127"/>
        <v>21100</v>
      </c>
      <c r="J23" s="33">
        <f t="shared" ref="J23" si="142">J22+1500</f>
        <v>19000</v>
      </c>
      <c r="K23" s="33">
        <f t="shared" si="127"/>
        <v>17600</v>
      </c>
      <c r="L23" s="33">
        <f t="shared" si="127"/>
        <v>18600</v>
      </c>
      <c r="M23" s="33">
        <f t="shared" si="127"/>
        <v>17600</v>
      </c>
      <c r="N23" s="33">
        <f t="shared" ref="N23" si="143">N22+1500</f>
        <v>21100</v>
      </c>
      <c r="O23" s="33">
        <f t="shared" si="127"/>
        <v>18600</v>
      </c>
      <c r="P23" s="33">
        <f t="shared" si="127"/>
        <v>17600</v>
      </c>
      <c r="Q23" s="33">
        <f t="shared" si="127"/>
        <v>21100</v>
      </c>
      <c r="R23" s="33">
        <f t="shared" ref="R23" si="144">R22+1500</f>
        <v>23900</v>
      </c>
      <c r="S23" s="33">
        <f t="shared" ref="S23" si="145">S22+1500</f>
        <v>21100</v>
      </c>
      <c r="T23" s="33">
        <f t="shared" si="127"/>
        <v>21100</v>
      </c>
      <c r="U23" s="33">
        <f t="shared" si="127"/>
        <v>19000</v>
      </c>
      <c r="V23" s="33">
        <f t="shared" ref="V23" si="146">V22+1500</f>
        <v>21100</v>
      </c>
      <c r="W23" s="33">
        <f t="shared" si="127"/>
        <v>18000</v>
      </c>
      <c r="X23" s="33">
        <f t="shared" si="127"/>
        <v>18000</v>
      </c>
      <c r="Y23" s="33">
        <f t="shared" si="127"/>
        <v>18000</v>
      </c>
      <c r="Z23" s="33">
        <f t="shared" si="127"/>
        <v>18000</v>
      </c>
      <c r="AA23" s="33">
        <f t="shared" ref="AA23" si="147">AA22+1500</f>
        <v>27900</v>
      </c>
      <c r="AB23" s="208">
        <f t="shared" si="127"/>
        <v>18000</v>
      </c>
      <c r="AC23" s="147">
        <f t="shared" si="127"/>
        <v>31900</v>
      </c>
      <c r="AD23" s="33">
        <f t="shared" si="127"/>
        <v>31900</v>
      </c>
      <c r="AE23" s="33">
        <f t="shared" si="127"/>
        <v>31900</v>
      </c>
      <c r="AF23" s="33">
        <f t="shared" si="127"/>
        <v>31900</v>
      </c>
      <c r="AG23" s="33">
        <f t="shared" si="127"/>
        <v>31900</v>
      </c>
      <c r="AH23" s="33">
        <f t="shared" si="127"/>
        <v>31900</v>
      </c>
      <c r="AI23" s="33">
        <f t="shared" si="127"/>
        <v>31900</v>
      </c>
      <c r="AJ23" s="33">
        <f t="shared" si="127"/>
        <v>31900</v>
      </c>
      <c r="AK23" s="33">
        <f t="shared" si="127"/>
        <v>31900</v>
      </c>
      <c r="AL23" s="33">
        <f t="shared" si="127"/>
        <v>31900</v>
      </c>
      <c r="AM23" s="33">
        <f t="shared" si="127"/>
        <v>31900</v>
      </c>
      <c r="AN23" s="33">
        <f t="shared" si="127"/>
        <v>31900</v>
      </c>
      <c r="AO23" s="33">
        <f t="shared" si="127"/>
        <v>28900</v>
      </c>
      <c r="AP23" s="33">
        <f t="shared" si="127"/>
        <v>28900</v>
      </c>
      <c r="AQ23" s="33">
        <f t="shared" ref="AQ23:AX23" si="148">AQ22+1500</f>
        <v>24600</v>
      </c>
      <c r="AR23" s="33">
        <f t="shared" si="148"/>
        <v>25000</v>
      </c>
      <c r="AS23" s="33">
        <f t="shared" si="148"/>
        <v>24600</v>
      </c>
      <c r="AT23" s="33">
        <f t="shared" si="148"/>
        <v>25000</v>
      </c>
      <c r="AU23" s="33">
        <f t="shared" si="148"/>
        <v>24600</v>
      </c>
      <c r="AV23" s="33">
        <f t="shared" si="148"/>
        <v>25000</v>
      </c>
      <c r="AW23" s="33">
        <f t="shared" si="148"/>
        <v>24600</v>
      </c>
      <c r="AX23" s="33">
        <f t="shared" si="148"/>
        <v>25000</v>
      </c>
      <c r="AY23" s="33">
        <f t="shared" ref="AY23" si="149">AY22+1500</f>
        <v>24600</v>
      </c>
    </row>
    <row r="24" spans="1:51" s="14" customFormat="1" ht="12" customHeight="1" x14ac:dyDescent="0.2">
      <c r="A24" s="149">
        <v>4</v>
      </c>
      <c r="B24" s="33">
        <f t="shared" si="127"/>
        <v>19500</v>
      </c>
      <c r="C24" s="33">
        <f t="shared" ref="C24" si="150">C23+1500</f>
        <v>20500</v>
      </c>
      <c r="D24" s="33">
        <f t="shared" si="127"/>
        <v>19400</v>
      </c>
      <c r="E24" s="33">
        <f t="shared" ref="E24" si="151">E23+1500</f>
        <v>19400</v>
      </c>
      <c r="F24" s="33">
        <f t="shared" si="127"/>
        <v>26400</v>
      </c>
      <c r="G24" s="33">
        <f t="shared" ref="G24" si="152">G23+1500</f>
        <v>26400</v>
      </c>
      <c r="H24" s="33">
        <f t="shared" si="127"/>
        <v>22600</v>
      </c>
      <c r="I24" s="33">
        <f t="shared" si="127"/>
        <v>22600</v>
      </c>
      <c r="J24" s="33">
        <f t="shared" ref="J24" si="153">J23+1500</f>
        <v>20500</v>
      </c>
      <c r="K24" s="33">
        <f t="shared" si="127"/>
        <v>19100</v>
      </c>
      <c r="L24" s="33">
        <f t="shared" si="127"/>
        <v>20100</v>
      </c>
      <c r="M24" s="33">
        <f t="shared" si="127"/>
        <v>19100</v>
      </c>
      <c r="N24" s="33">
        <f t="shared" ref="N24" si="154">N23+1500</f>
        <v>22600</v>
      </c>
      <c r="O24" s="33">
        <f t="shared" si="127"/>
        <v>20100</v>
      </c>
      <c r="P24" s="33">
        <f t="shared" si="127"/>
        <v>19100</v>
      </c>
      <c r="Q24" s="33">
        <f t="shared" si="127"/>
        <v>22600</v>
      </c>
      <c r="R24" s="33">
        <f t="shared" ref="R24" si="155">R23+1500</f>
        <v>25400</v>
      </c>
      <c r="S24" s="33">
        <f t="shared" ref="S24" si="156">S23+1500</f>
        <v>22600</v>
      </c>
      <c r="T24" s="33">
        <f t="shared" si="127"/>
        <v>22600</v>
      </c>
      <c r="U24" s="33">
        <f t="shared" si="127"/>
        <v>20500</v>
      </c>
      <c r="V24" s="33">
        <f t="shared" ref="V24" si="157">V23+1500</f>
        <v>22600</v>
      </c>
      <c r="W24" s="33">
        <f t="shared" si="127"/>
        <v>19500</v>
      </c>
      <c r="X24" s="33">
        <f t="shared" si="127"/>
        <v>19500</v>
      </c>
      <c r="Y24" s="33">
        <f t="shared" si="127"/>
        <v>19500</v>
      </c>
      <c r="Z24" s="33">
        <f t="shared" si="127"/>
        <v>19500</v>
      </c>
      <c r="AA24" s="33">
        <f t="shared" ref="AA24" si="158">AA23+1500</f>
        <v>29400</v>
      </c>
      <c r="AB24" s="208">
        <f t="shared" si="127"/>
        <v>19500</v>
      </c>
      <c r="AC24" s="147">
        <f t="shared" si="127"/>
        <v>33400</v>
      </c>
      <c r="AD24" s="33">
        <f t="shared" si="127"/>
        <v>33400</v>
      </c>
      <c r="AE24" s="33">
        <f t="shared" si="127"/>
        <v>33400</v>
      </c>
      <c r="AF24" s="33">
        <f t="shared" si="127"/>
        <v>33400</v>
      </c>
      <c r="AG24" s="33">
        <f t="shared" si="127"/>
        <v>33400</v>
      </c>
      <c r="AH24" s="33">
        <f t="shared" si="127"/>
        <v>33400</v>
      </c>
      <c r="AI24" s="33">
        <f t="shared" si="127"/>
        <v>33400</v>
      </c>
      <c r="AJ24" s="33">
        <f t="shared" si="127"/>
        <v>33400</v>
      </c>
      <c r="AK24" s="33">
        <f t="shared" si="127"/>
        <v>33400</v>
      </c>
      <c r="AL24" s="33">
        <f t="shared" si="127"/>
        <v>33400</v>
      </c>
      <c r="AM24" s="33">
        <f t="shared" si="127"/>
        <v>33400</v>
      </c>
      <c r="AN24" s="33">
        <f t="shared" si="127"/>
        <v>33400</v>
      </c>
      <c r="AO24" s="33">
        <f t="shared" si="127"/>
        <v>30400</v>
      </c>
      <c r="AP24" s="33">
        <f t="shared" si="127"/>
        <v>30400</v>
      </c>
      <c r="AQ24" s="33">
        <f t="shared" ref="AQ24:AX24" si="159">AQ23+1500</f>
        <v>26100</v>
      </c>
      <c r="AR24" s="33">
        <f t="shared" si="159"/>
        <v>26500</v>
      </c>
      <c r="AS24" s="33">
        <f t="shared" si="159"/>
        <v>26100</v>
      </c>
      <c r="AT24" s="33">
        <f t="shared" si="159"/>
        <v>26500</v>
      </c>
      <c r="AU24" s="33">
        <f t="shared" si="159"/>
        <v>26100</v>
      </c>
      <c r="AV24" s="33">
        <f t="shared" si="159"/>
        <v>26500</v>
      </c>
      <c r="AW24" s="33">
        <f t="shared" si="159"/>
        <v>26100</v>
      </c>
      <c r="AX24" s="33">
        <f t="shared" si="159"/>
        <v>26500</v>
      </c>
      <c r="AY24" s="33">
        <f t="shared" ref="AY24" si="160">AY23+1500</f>
        <v>26100</v>
      </c>
    </row>
    <row r="25" spans="1:51" s="14" customFormat="1" ht="12.75" customHeight="1" x14ac:dyDescent="0.2">
      <c r="A25" s="207" t="s">
        <v>57</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202"/>
    </row>
    <row r="26" spans="1:51" s="14" customFormat="1" ht="12" customHeight="1" x14ac:dyDescent="0.2">
      <c r="A26" s="149">
        <v>1</v>
      </c>
      <c r="B26" s="147">
        <f t="shared" ref="B26:AB26" si="161">B6+15000</f>
        <v>21000</v>
      </c>
      <c r="C26" s="147">
        <f t="shared" ref="C26" si="162">C6+15000</f>
        <v>22000</v>
      </c>
      <c r="D26" s="147">
        <f t="shared" si="161"/>
        <v>20900</v>
      </c>
      <c r="E26" s="147">
        <f t="shared" ref="E26" si="163">E6+15000</f>
        <v>20900</v>
      </c>
      <c r="F26" s="147">
        <f t="shared" si="161"/>
        <v>27900</v>
      </c>
      <c r="G26" s="147">
        <f t="shared" ref="G26" si="164">G6+15000</f>
        <v>27900</v>
      </c>
      <c r="H26" s="147">
        <f t="shared" si="161"/>
        <v>24100</v>
      </c>
      <c r="I26" s="147">
        <f t="shared" si="161"/>
        <v>24100</v>
      </c>
      <c r="J26" s="147">
        <f t="shared" ref="J26" si="165">J6+15000</f>
        <v>22000</v>
      </c>
      <c r="K26" s="147">
        <f t="shared" si="161"/>
        <v>20600</v>
      </c>
      <c r="L26" s="147">
        <f t="shared" si="161"/>
        <v>21600</v>
      </c>
      <c r="M26" s="147">
        <f t="shared" si="161"/>
        <v>20600</v>
      </c>
      <c r="N26" s="147">
        <f t="shared" ref="N26" si="166">N6+15000</f>
        <v>24100</v>
      </c>
      <c r="O26" s="147">
        <f t="shared" si="161"/>
        <v>21600</v>
      </c>
      <c r="P26" s="147">
        <f t="shared" si="161"/>
        <v>20600</v>
      </c>
      <c r="Q26" s="147">
        <f t="shared" si="161"/>
        <v>24100</v>
      </c>
      <c r="R26" s="147">
        <f t="shared" ref="R26" si="167">R6+15000</f>
        <v>26900</v>
      </c>
      <c r="S26" s="147">
        <f t="shared" ref="S26" si="168">S6+15000</f>
        <v>24100</v>
      </c>
      <c r="T26" s="147">
        <f t="shared" si="161"/>
        <v>24100</v>
      </c>
      <c r="U26" s="147">
        <f t="shared" si="161"/>
        <v>22000</v>
      </c>
      <c r="V26" s="147">
        <f t="shared" ref="V26" si="169">V6+15000</f>
        <v>24100</v>
      </c>
      <c r="W26" s="147">
        <f t="shared" si="161"/>
        <v>21000</v>
      </c>
      <c r="X26" s="147">
        <f t="shared" si="161"/>
        <v>21000</v>
      </c>
      <c r="Y26" s="147">
        <f t="shared" si="161"/>
        <v>21000</v>
      </c>
      <c r="Z26" s="147">
        <f t="shared" si="161"/>
        <v>21000</v>
      </c>
      <c r="AA26" s="147">
        <f t="shared" ref="AA26" si="170">AA6+15000</f>
        <v>30900</v>
      </c>
      <c r="AB26" s="213">
        <f t="shared" si="161"/>
        <v>21000</v>
      </c>
      <c r="AC26" s="147">
        <f>AC6+22000</f>
        <v>35900</v>
      </c>
      <c r="AD26" s="147">
        <f t="shared" ref="AD26:AP26" si="171">AD6+22000</f>
        <v>35900</v>
      </c>
      <c r="AE26" s="147">
        <f t="shared" si="171"/>
        <v>35900</v>
      </c>
      <c r="AF26" s="147">
        <f t="shared" si="171"/>
        <v>35900</v>
      </c>
      <c r="AG26" s="147">
        <f t="shared" si="171"/>
        <v>35900</v>
      </c>
      <c r="AH26" s="147">
        <f t="shared" si="171"/>
        <v>35900</v>
      </c>
      <c r="AI26" s="147">
        <f t="shared" si="171"/>
        <v>35900</v>
      </c>
      <c r="AJ26" s="147">
        <f t="shared" si="171"/>
        <v>35900</v>
      </c>
      <c r="AK26" s="147">
        <f t="shared" si="171"/>
        <v>35900</v>
      </c>
      <c r="AL26" s="147">
        <f t="shared" si="171"/>
        <v>35900</v>
      </c>
      <c r="AM26" s="147">
        <f t="shared" si="171"/>
        <v>35900</v>
      </c>
      <c r="AN26" s="147">
        <f t="shared" si="171"/>
        <v>35900</v>
      </c>
      <c r="AO26" s="147">
        <f t="shared" si="171"/>
        <v>32900</v>
      </c>
      <c r="AP26" s="147">
        <f t="shared" si="171"/>
        <v>32900</v>
      </c>
      <c r="AQ26" s="147">
        <f t="shared" ref="AQ26:AX26" si="172">AQ6+22000</f>
        <v>28600</v>
      </c>
      <c r="AR26" s="147">
        <f t="shared" si="172"/>
        <v>29000</v>
      </c>
      <c r="AS26" s="147">
        <f t="shared" si="172"/>
        <v>28600</v>
      </c>
      <c r="AT26" s="147">
        <f t="shared" si="172"/>
        <v>29000</v>
      </c>
      <c r="AU26" s="147">
        <f t="shared" si="172"/>
        <v>28600</v>
      </c>
      <c r="AV26" s="147">
        <f t="shared" si="172"/>
        <v>29000</v>
      </c>
      <c r="AW26" s="147">
        <f t="shared" si="172"/>
        <v>28600</v>
      </c>
      <c r="AX26" s="147">
        <f t="shared" si="172"/>
        <v>29000</v>
      </c>
      <c r="AY26" s="147">
        <f t="shared" ref="AY26" si="173">AY6+22000</f>
        <v>28600</v>
      </c>
    </row>
    <row r="27" spans="1:51" s="14" customFormat="1" ht="12" customHeight="1" x14ac:dyDescent="0.2">
      <c r="A27" s="149">
        <v>2</v>
      </c>
      <c r="B27" s="33">
        <f t="shared" ref="B27:AP29" si="174">B26+1500</f>
        <v>22500</v>
      </c>
      <c r="C27" s="33">
        <f t="shared" ref="C27" si="175">C26+1500</f>
        <v>23500</v>
      </c>
      <c r="D27" s="33">
        <f t="shared" si="174"/>
        <v>22400</v>
      </c>
      <c r="E27" s="33">
        <f t="shared" ref="E27" si="176">E26+1500</f>
        <v>22400</v>
      </c>
      <c r="F27" s="33">
        <f t="shared" si="174"/>
        <v>29400</v>
      </c>
      <c r="G27" s="33">
        <f t="shared" ref="G27" si="177">G26+1500</f>
        <v>29400</v>
      </c>
      <c r="H27" s="33">
        <f t="shared" si="174"/>
        <v>25600</v>
      </c>
      <c r="I27" s="33">
        <f t="shared" si="174"/>
        <v>25600</v>
      </c>
      <c r="J27" s="33">
        <f t="shared" ref="J27" si="178">J26+1500</f>
        <v>23500</v>
      </c>
      <c r="K27" s="33">
        <f t="shared" si="174"/>
        <v>22100</v>
      </c>
      <c r="L27" s="33">
        <f t="shared" si="174"/>
        <v>23100</v>
      </c>
      <c r="M27" s="33">
        <f t="shared" si="174"/>
        <v>22100</v>
      </c>
      <c r="N27" s="33">
        <f t="shared" ref="N27" si="179">N26+1500</f>
        <v>25600</v>
      </c>
      <c r="O27" s="33">
        <f t="shared" si="174"/>
        <v>23100</v>
      </c>
      <c r="P27" s="33">
        <f t="shared" si="174"/>
        <v>22100</v>
      </c>
      <c r="Q27" s="33">
        <f t="shared" si="174"/>
        <v>25600</v>
      </c>
      <c r="R27" s="33">
        <f t="shared" ref="R27" si="180">R26+1500</f>
        <v>28400</v>
      </c>
      <c r="S27" s="33">
        <f t="shared" ref="S27" si="181">S26+1500</f>
        <v>25600</v>
      </c>
      <c r="T27" s="33">
        <f t="shared" si="174"/>
        <v>25600</v>
      </c>
      <c r="U27" s="33">
        <f t="shared" si="174"/>
        <v>23500</v>
      </c>
      <c r="V27" s="33">
        <f t="shared" ref="V27" si="182">V26+1500</f>
        <v>25600</v>
      </c>
      <c r="W27" s="33">
        <f t="shared" si="174"/>
        <v>22500</v>
      </c>
      <c r="X27" s="33">
        <f t="shared" si="174"/>
        <v>22500</v>
      </c>
      <c r="Y27" s="33">
        <f t="shared" si="174"/>
        <v>22500</v>
      </c>
      <c r="Z27" s="33">
        <f t="shared" si="174"/>
        <v>22500</v>
      </c>
      <c r="AA27" s="33">
        <f t="shared" ref="AA27" si="183">AA26+1500</f>
        <v>32400</v>
      </c>
      <c r="AB27" s="208">
        <f t="shared" si="174"/>
        <v>22500</v>
      </c>
      <c r="AC27" s="147">
        <f t="shared" si="174"/>
        <v>37400</v>
      </c>
      <c r="AD27" s="33">
        <f t="shared" si="174"/>
        <v>37400</v>
      </c>
      <c r="AE27" s="33">
        <f t="shared" si="174"/>
        <v>37400</v>
      </c>
      <c r="AF27" s="33">
        <f t="shared" si="174"/>
        <v>37400</v>
      </c>
      <c r="AG27" s="33">
        <f t="shared" si="174"/>
        <v>37400</v>
      </c>
      <c r="AH27" s="33">
        <f t="shared" si="174"/>
        <v>37400</v>
      </c>
      <c r="AI27" s="33">
        <f t="shared" si="174"/>
        <v>37400</v>
      </c>
      <c r="AJ27" s="33">
        <f t="shared" si="174"/>
        <v>37400</v>
      </c>
      <c r="AK27" s="33">
        <f t="shared" si="174"/>
        <v>37400</v>
      </c>
      <c r="AL27" s="33">
        <f t="shared" si="174"/>
        <v>37400</v>
      </c>
      <c r="AM27" s="33">
        <f t="shared" si="174"/>
        <v>37400</v>
      </c>
      <c r="AN27" s="33">
        <f t="shared" si="174"/>
        <v>37400</v>
      </c>
      <c r="AO27" s="33">
        <f t="shared" si="174"/>
        <v>34400</v>
      </c>
      <c r="AP27" s="33">
        <f t="shared" si="174"/>
        <v>34400</v>
      </c>
      <c r="AQ27" s="33">
        <f t="shared" ref="AQ27:AX27" si="184">AQ26+1500</f>
        <v>30100</v>
      </c>
      <c r="AR27" s="33">
        <f t="shared" si="184"/>
        <v>30500</v>
      </c>
      <c r="AS27" s="33">
        <f t="shared" si="184"/>
        <v>30100</v>
      </c>
      <c r="AT27" s="33">
        <f t="shared" si="184"/>
        <v>30500</v>
      </c>
      <c r="AU27" s="33">
        <f t="shared" si="184"/>
        <v>30100</v>
      </c>
      <c r="AV27" s="33">
        <f t="shared" si="184"/>
        <v>30500</v>
      </c>
      <c r="AW27" s="33">
        <f t="shared" si="184"/>
        <v>30100</v>
      </c>
      <c r="AX27" s="33">
        <f t="shared" si="184"/>
        <v>30500</v>
      </c>
      <c r="AY27" s="33">
        <f t="shared" ref="AY27" si="185">AY26+1500</f>
        <v>30100</v>
      </c>
    </row>
    <row r="28" spans="1:51" s="14" customFormat="1" ht="11.25" customHeight="1" x14ac:dyDescent="0.2">
      <c r="A28" s="149">
        <v>3</v>
      </c>
      <c r="B28" s="33">
        <f t="shared" si="174"/>
        <v>24000</v>
      </c>
      <c r="C28" s="33">
        <f t="shared" ref="C28" si="186">C27+1500</f>
        <v>25000</v>
      </c>
      <c r="D28" s="33">
        <f t="shared" si="174"/>
        <v>23900</v>
      </c>
      <c r="E28" s="33">
        <f t="shared" ref="E28" si="187">E27+1500</f>
        <v>23900</v>
      </c>
      <c r="F28" s="33">
        <f t="shared" si="174"/>
        <v>30900</v>
      </c>
      <c r="G28" s="33">
        <f t="shared" ref="G28" si="188">G27+1500</f>
        <v>30900</v>
      </c>
      <c r="H28" s="33">
        <f t="shared" si="174"/>
        <v>27100</v>
      </c>
      <c r="I28" s="33">
        <f t="shared" si="174"/>
        <v>27100</v>
      </c>
      <c r="J28" s="33">
        <f t="shared" ref="J28" si="189">J27+1500</f>
        <v>25000</v>
      </c>
      <c r="K28" s="33">
        <f t="shared" si="174"/>
        <v>23600</v>
      </c>
      <c r="L28" s="33">
        <f t="shared" si="174"/>
        <v>24600</v>
      </c>
      <c r="M28" s="33">
        <f t="shared" si="174"/>
        <v>23600</v>
      </c>
      <c r="N28" s="33">
        <f t="shared" ref="N28" si="190">N27+1500</f>
        <v>27100</v>
      </c>
      <c r="O28" s="33">
        <f t="shared" si="174"/>
        <v>24600</v>
      </c>
      <c r="P28" s="33">
        <f t="shared" si="174"/>
        <v>23600</v>
      </c>
      <c r="Q28" s="33">
        <f t="shared" si="174"/>
        <v>27100</v>
      </c>
      <c r="R28" s="33">
        <f t="shared" ref="R28" si="191">R27+1500</f>
        <v>29900</v>
      </c>
      <c r="S28" s="33">
        <f t="shared" ref="S28" si="192">S27+1500</f>
        <v>27100</v>
      </c>
      <c r="T28" s="33">
        <f t="shared" si="174"/>
        <v>27100</v>
      </c>
      <c r="U28" s="33">
        <f t="shared" si="174"/>
        <v>25000</v>
      </c>
      <c r="V28" s="33">
        <f t="shared" ref="V28" si="193">V27+1500</f>
        <v>27100</v>
      </c>
      <c r="W28" s="33">
        <f t="shared" si="174"/>
        <v>24000</v>
      </c>
      <c r="X28" s="33">
        <f t="shared" si="174"/>
        <v>24000</v>
      </c>
      <c r="Y28" s="33">
        <f t="shared" si="174"/>
        <v>24000</v>
      </c>
      <c r="Z28" s="33">
        <f t="shared" si="174"/>
        <v>24000</v>
      </c>
      <c r="AA28" s="33">
        <f t="shared" ref="AA28" si="194">AA27+1500</f>
        <v>33900</v>
      </c>
      <c r="AB28" s="208">
        <f t="shared" si="174"/>
        <v>24000</v>
      </c>
      <c r="AC28" s="147">
        <f t="shared" si="174"/>
        <v>38900</v>
      </c>
      <c r="AD28" s="33">
        <f t="shared" si="174"/>
        <v>38900</v>
      </c>
      <c r="AE28" s="33">
        <f t="shared" si="174"/>
        <v>38900</v>
      </c>
      <c r="AF28" s="33">
        <f t="shared" si="174"/>
        <v>38900</v>
      </c>
      <c r="AG28" s="33">
        <f t="shared" si="174"/>
        <v>38900</v>
      </c>
      <c r="AH28" s="33">
        <f t="shared" si="174"/>
        <v>38900</v>
      </c>
      <c r="AI28" s="33">
        <f t="shared" si="174"/>
        <v>38900</v>
      </c>
      <c r="AJ28" s="33">
        <f t="shared" si="174"/>
        <v>38900</v>
      </c>
      <c r="AK28" s="33">
        <f t="shared" si="174"/>
        <v>38900</v>
      </c>
      <c r="AL28" s="33">
        <f t="shared" si="174"/>
        <v>38900</v>
      </c>
      <c r="AM28" s="33">
        <f t="shared" si="174"/>
        <v>38900</v>
      </c>
      <c r="AN28" s="33">
        <f t="shared" si="174"/>
        <v>38900</v>
      </c>
      <c r="AO28" s="33">
        <f t="shared" si="174"/>
        <v>35900</v>
      </c>
      <c r="AP28" s="33">
        <f t="shared" si="174"/>
        <v>35900</v>
      </c>
      <c r="AQ28" s="33">
        <f t="shared" ref="AQ28:AX28" si="195">AQ27+1500</f>
        <v>31600</v>
      </c>
      <c r="AR28" s="33">
        <f t="shared" si="195"/>
        <v>32000</v>
      </c>
      <c r="AS28" s="33">
        <f t="shared" si="195"/>
        <v>31600</v>
      </c>
      <c r="AT28" s="33">
        <f t="shared" si="195"/>
        <v>32000</v>
      </c>
      <c r="AU28" s="33">
        <f t="shared" si="195"/>
        <v>31600</v>
      </c>
      <c r="AV28" s="33">
        <f t="shared" si="195"/>
        <v>32000</v>
      </c>
      <c r="AW28" s="33">
        <f t="shared" si="195"/>
        <v>31600</v>
      </c>
      <c r="AX28" s="33">
        <f t="shared" si="195"/>
        <v>32000</v>
      </c>
      <c r="AY28" s="33">
        <f t="shared" ref="AY28" si="196">AY27+1500</f>
        <v>31600</v>
      </c>
    </row>
    <row r="29" spans="1:51" s="14" customFormat="1" ht="12" customHeight="1" thickBot="1" x14ac:dyDescent="0.25">
      <c r="A29" s="149">
        <v>4</v>
      </c>
      <c r="B29" s="215">
        <f t="shared" si="174"/>
        <v>25500</v>
      </c>
      <c r="C29" s="215">
        <f t="shared" ref="C29" si="197">C28+1500</f>
        <v>26500</v>
      </c>
      <c r="D29" s="215">
        <f t="shared" si="174"/>
        <v>25400</v>
      </c>
      <c r="E29" s="215">
        <f t="shared" ref="E29" si="198">E28+1500</f>
        <v>25400</v>
      </c>
      <c r="F29" s="215">
        <f t="shared" si="174"/>
        <v>32400</v>
      </c>
      <c r="G29" s="215">
        <f t="shared" ref="G29" si="199">G28+1500</f>
        <v>32400</v>
      </c>
      <c r="H29" s="215">
        <f t="shared" si="174"/>
        <v>28600</v>
      </c>
      <c r="I29" s="215">
        <f t="shared" si="174"/>
        <v>28600</v>
      </c>
      <c r="J29" s="215">
        <f t="shared" ref="J29" si="200">J28+1500</f>
        <v>26500</v>
      </c>
      <c r="K29" s="215">
        <f t="shared" si="174"/>
        <v>25100</v>
      </c>
      <c r="L29" s="215">
        <f t="shared" si="174"/>
        <v>26100</v>
      </c>
      <c r="M29" s="215">
        <f t="shared" si="174"/>
        <v>25100</v>
      </c>
      <c r="N29" s="215">
        <f t="shared" ref="N29" si="201">N28+1500</f>
        <v>28600</v>
      </c>
      <c r="O29" s="215">
        <f t="shared" si="174"/>
        <v>26100</v>
      </c>
      <c r="P29" s="215">
        <f t="shared" si="174"/>
        <v>25100</v>
      </c>
      <c r="Q29" s="215">
        <f t="shared" si="174"/>
        <v>28600</v>
      </c>
      <c r="R29" s="215">
        <f t="shared" ref="R29" si="202">R28+1500</f>
        <v>31400</v>
      </c>
      <c r="S29" s="215">
        <f t="shared" ref="S29" si="203">S28+1500</f>
        <v>28600</v>
      </c>
      <c r="T29" s="215">
        <f t="shared" si="174"/>
        <v>28600</v>
      </c>
      <c r="U29" s="215">
        <f t="shared" si="174"/>
        <v>26500</v>
      </c>
      <c r="V29" s="215">
        <f t="shared" ref="V29" si="204">V28+1500</f>
        <v>28600</v>
      </c>
      <c r="W29" s="215">
        <f t="shared" si="174"/>
        <v>25500</v>
      </c>
      <c r="X29" s="215">
        <f t="shared" si="174"/>
        <v>25500</v>
      </c>
      <c r="Y29" s="215">
        <f t="shared" si="174"/>
        <v>25500</v>
      </c>
      <c r="Z29" s="215">
        <f t="shared" si="174"/>
        <v>25500</v>
      </c>
      <c r="AA29" s="215">
        <f t="shared" ref="AA29" si="205">AA28+1500</f>
        <v>35400</v>
      </c>
      <c r="AB29" s="214">
        <f t="shared" si="174"/>
        <v>25500</v>
      </c>
      <c r="AC29" s="147">
        <f t="shared" si="174"/>
        <v>40400</v>
      </c>
      <c r="AD29" s="33">
        <f t="shared" si="174"/>
        <v>40400</v>
      </c>
      <c r="AE29" s="33">
        <f t="shared" si="174"/>
        <v>40400</v>
      </c>
      <c r="AF29" s="33">
        <f t="shared" si="174"/>
        <v>40400</v>
      </c>
      <c r="AG29" s="33">
        <f t="shared" si="174"/>
        <v>40400</v>
      </c>
      <c r="AH29" s="33">
        <f t="shared" si="174"/>
        <v>40400</v>
      </c>
      <c r="AI29" s="33">
        <f t="shared" si="174"/>
        <v>40400</v>
      </c>
      <c r="AJ29" s="33">
        <f t="shared" si="174"/>
        <v>40400</v>
      </c>
      <c r="AK29" s="33">
        <f t="shared" si="174"/>
        <v>40400</v>
      </c>
      <c r="AL29" s="33">
        <f t="shared" si="174"/>
        <v>40400</v>
      </c>
      <c r="AM29" s="33">
        <f t="shared" si="174"/>
        <v>40400</v>
      </c>
      <c r="AN29" s="33">
        <f t="shared" si="174"/>
        <v>40400</v>
      </c>
      <c r="AO29" s="33">
        <f t="shared" si="174"/>
        <v>37400</v>
      </c>
      <c r="AP29" s="33">
        <f t="shared" si="174"/>
        <v>37400</v>
      </c>
      <c r="AQ29" s="33">
        <f t="shared" ref="AQ29:AX29" si="206">AQ28+1500</f>
        <v>33100</v>
      </c>
      <c r="AR29" s="33">
        <f t="shared" si="206"/>
        <v>33500</v>
      </c>
      <c r="AS29" s="33">
        <f t="shared" si="206"/>
        <v>33100</v>
      </c>
      <c r="AT29" s="33">
        <f t="shared" si="206"/>
        <v>33500</v>
      </c>
      <c r="AU29" s="33">
        <f t="shared" si="206"/>
        <v>33100</v>
      </c>
      <c r="AV29" s="33">
        <f t="shared" si="206"/>
        <v>33500</v>
      </c>
      <c r="AW29" s="33">
        <f t="shared" si="206"/>
        <v>33100</v>
      </c>
      <c r="AX29" s="33">
        <f t="shared" si="206"/>
        <v>33500</v>
      </c>
      <c r="AY29" s="33">
        <f t="shared" ref="AY29" si="207">AY28+1500</f>
        <v>33100</v>
      </c>
    </row>
    <row r="30" spans="1:51" s="14" customFormat="1" ht="12" customHeight="1" x14ac:dyDescent="0.2">
      <c r="A30" s="124"/>
    </row>
    <row r="31" spans="1:51" s="14" customFormat="1" ht="12" customHeight="1" x14ac:dyDescent="0.2">
      <c r="A31" s="124"/>
    </row>
    <row r="32" spans="1:51" s="14" customFormat="1" ht="12.75" customHeight="1" x14ac:dyDescent="0.2">
      <c r="A32" s="231" t="s">
        <v>157</v>
      </c>
    </row>
    <row r="33" spans="1:43" s="14" customFormat="1" ht="12.75" customHeight="1" x14ac:dyDescent="0.2">
      <c r="A33" s="231"/>
    </row>
    <row r="34" spans="1:43" s="11" customFormat="1" ht="12.75" customHeight="1" x14ac:dyDescent="0.2">
      <c r="A34" s="231"/>
    </row>
    <row r="35" spans="1:43" s="1" customFormat="1" ht="12.75" x14ac:dyDescent="0.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s="4" customFormat="1" ht="12.75" customHeight="1" x14ac:dyDescent="0.2">
      <c r="A36" s="137" t="s">
        <v>58</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s="108" customFormat="1" ht="35.25" customHeight="1" x14ac:dyDescent="0.2">
      <c r="A37" s="150" t="s">
        <v>163</v>
      </c>
    </row>
    <row r="38" spans="1:43" s="108" customFormat="1" ht="35.25" customHeight="1" x14ac:dyDescent="0.2">
      <c r="A38" s="150" t="s">
        <v>188</v>
      </c>
    </row>
    <row r="39" spans="1:43" s="108" customFormat="1" ht="35.25" customHeight="1" x14ac:dyDescent="0.2">
      <c r="A39" s="150" t="s">
        <v>164</v>
      </c>
    </row>
    <row r="40" spans="1:43" s="108" customFormat="1" ht="13.5" customHeight="1" x14ac:dyDescent="0.2">
      <c r="A40" s="150" t="s">
        <v>165</v>
      </c>
    </row>
    <row r="41" spans="1:43" s="108" customFormat="1" ht="35.25" customHeight="1" x14ac:dyDescent="0.2">
      <c r="A41" s="150" t="s">
        <v>162</v>
      </c>
    </row>
    <row r="42" spans="1:43" s="108" customFormat="1" ht="35.25" customHeight="1" x14ac:dyDescent="0.2">
      <c r="A42" s="145" t="s">
        <v>173</v>
      </c>
    </row>
    <row r="43" spans="1:43" s="13" customFormat="1" ht="18" customHeight="1" thickBot="1" x14ac:dyDescent="0.25"/>
    <row r="44" spans="1:43" s="4" customFormat="1" ht="12.75" thickBot="1" x14ac:dyDescent="0.25">
      <c r="A44" s="85" t="s">
        <v>65</v>
      </c>
      <c r="C44" s="76"/>
      <c r="E44" s="76"/>
      <c r="G44" s="76"/>
      <c r="J44" s="76"/>
      <c r="N44" s="76"/>
      <c r="R44" s="76"/>
      <c r="S44" s="76"/>
      <c r="V44" s="76"/>
      <c r="AA44" s="76"/>
      <c r="AQ44" s="76"/>
    </row>
    <row r="45" spans="1:43" s="13" customFormat="1" ht="130.5" customHeight="1" x14ac:dyDescent="0.2">
      <c r="A45" s="234" t="s">
        <v>305</v>
      </c>
    </row>
    <row r="46" spans="1:43" x14ac:dyDescent="0.2">
      <c r="A46" s="235"/>
    </row>
  </sheetData>
  <mergeCells count="2">
    <mergeCell ref="A32:A34"/>
    <mergeCell ref="A45:A46"/>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8"/>
  <sheetViews>
    <sheetView zoomScaleNormal="100" workbookViewId="0">
      <pane xSplit="1" topLeftCell="B1" activePane="topRight" state="frozen"/>
      <selection activeCell="BE26" sqref="BE26:BE27"/>
      <selection pane="topRight" activeCell="AY21" sqref="AY21"/>
    </sheetView>
  </sheetViews>
  <sheetFormatPr defaultColWidth="10" defaultRowHeight="12" x14ac:dyDescent="0.2"/>
  <cols>
    <col min="1" max="1" width="42.42578125" style="1" customWidth="1"/>
    <col min="2" max="16384" width="10" style="2"/>
  </cols>
  <sheetData>
    <row r="1" spans="1:51" s="5" customFormat="1" ht="25.5" customHeight="1" x14ac:dyDescent="0.2">
      <c r="A1" s="47" t="s">
        <v>50</v>
      </c>
    </row>
    <row r="2" spans="1:51" s="5" customFormat="1" ht="12.75" x14ac:dyDescent="0.2">
      <c r="A2" s="6" t="s">
        <v>174</v>
      </c>
    </row>
    <row r="3" spans="1:51" s="11" customFormat="1" ht="28.5" customHeight="1" x14ac:dyDescent="0.2">
      <c r="A3" s="74" t="s">
        <v>52</v>
      </c>
      <c r="B3" s="73">
        <f>'BAR BB| Open rates'!B3</f>
        <v>45772</v>
      </c>
      <c r="C3" s="73">
        <f>'BAR BB| Open rates'!C3</f>
        <v>45773</v>
      </c>
      <c r="D3" s="73">
        <f>'BAR BB| Open rates'!D3</f>
        <v>45774</v>
      </c>
      <c r="E3" s="73">
        <f>'BAR BB| Open rates'!E3</f>
        <v>45775</v>
      </c>
      <c r="F3" s="73">
        <f>'BAR BB| Open rates'!F3</f>
        <v>45778</v>
      </c>
      <c r="G3" s="73">
        <f>'BAR BB| Open rates'!G3</f>
        <v>45779</v>
      </c>
      <c r="H3" s="73">
        <f>'BAR BB| Open rates'!H3</f>
        <v>45781</v>
      </c>
      <c r="I3" s="73">
        <f>'BAR BB| Open rates'!I3</f>
        <v>45785</v>
      </c>
      <c r="J3" s="73">
        <f>'BAR BB| Open rates'!J3</f>
        <v>45787</v>
      </c>
      <c r="K3" s="73">
        <f>'BAR BB| Open rates'!K3</f>
        <v>45788</v>
      </c>
      <c r="L3" s="73">
        <f>'BAR BB| Open rates'!L3</f>
        <v>45793</v>
      </c>
      <c r="M3" s="73">
        <f>'BAR BB| Open rates'!M3</f>
        <v>45795</v>
      </c>
      <c r="N3" s="73">
        <f>'BAR BB| Open rates'!N3</f>
        <v>45798</v>
      </c>
      <c r="O3" s="73">
        <f>'BAR BB| Open rates'!O3</f>
        <v>45802</v>
      </c>
      <c r="P3" s="73">
        <f>'BAR BB| Open rates'!P3</f>
        <v>45804</v>
      </c>
      <c r="Q3" s="73">
        <f>'BAR BB| Open rates'!Q3</f>
        <v>45805</v>
      </c>
      <c r="R3" s="73">
        <f>'BAR BB| Open rates'!R3</f>
        <v>45806</v>
      </c>
      <c r="S3" s="73">
        <f>'BAR BB| Open rates'!S3</f>
        <v>45808</v>
      </c>
      <c r="T3" s="73">
        <f>'BAR BB| Open rates'!T3</f>
        <v>45809</v>
      </c>
      <c r="U3" s="73">
        <f>'BAR BB| Open rates'!U3</f>
        <v>45810</v>
      </c>
      <c r="V3" s="73">
        <f>'BAR BB| Open rates'!V3</f>
        <v>45815</v>
      </c>
      <c r="W3" s="73">
        <f>'BAR BB| Open rates'!W3</f>
        <v>45817</v>
      </c>
      <c r="X3" s="73">
        <f>'BAR BB| Open rates'!X3</f>
        <v>45821</v>
      </c>
      <c r="Y3" s="73">
        <f>'BAR BB| Open rates'!Y3</f>
        <v>45823</v>
      </c>
      <c r="Z3" s="73">
        <f>'BAR BB| Open rates'!Z3</f>
        <v>45828</v>
      </c>
      <c r="AA3" s="73">
        <f>'BAR BB| Open rates'!AA3</f>
        <v>45831</v>
      </c>
      <c r="AB3" s="73">
        <f>'BAR BB| Open rates'!AB3</f>
        <v>45836</v>
      </c>
      <c r="AC3" s="73">
        <f>'BAR BB| Open rates'!AC3</f>
        <v>45839</v>
      </c>
      <c r="AD3" s="73">
        <f>'BAR BB| Open rates'!AD3</f>
        <v>45851</v>
      </c>
      <c r="AE3" s="73">
        <f>'BAR BB| Open rates'!AE3</f>
        <v>45852</v>
      </c>
      <c r="AF3" s="73">
        <f>'BAR BB| Open rates'!AF3</f>
        <v>45858</v>
      </c>
      <c r="AG3" s="73">
        <f>'BAR BB| Open rates'!AG3</f>
        <v>45863</v>
      </c>
      <c r="AH3" s="73">
        <f>'BAR BB| Open rates'!AH3</f>
        <v>45865</v>
      </c>
      <c r="AI3" s="73">
        <f>'BAR BB| Open rates'!AI3</f>
        <v>45870</v>
      </c>
      <c r="AJ3" s="73">
        <f>'BAR BB| Open rates'!AJ3</f>
        <v>45872</v>
      </c>
      <c r="AK3" s="73">
        <f>'BAR BB| Open rates'!AK3</f>
        <v>45877</v>
      </c>
      <c r="AL3" s="73">
        <f>'BAR BB| Open rates'!AL3</f>
        <v>45879</v>
      </c>
      <c r="AM3" s="73">
        <f>'BAR BB| Open rates'!AM3</f>
        <v>45884</v>
      </c>
      <c r="AN3" s="73">
        <f>'BAR BB| Open rates'!AN3</f>
        <v>45886</v>
      </c>
      <c r="AO3" s="73">
        <f>'BAR BB| Open rates'!AO3</f>
        <v>45891</v>
      </c>
      <c r="AP3" s="73">
        <f>'BAR BB| Open rates'!AP3</f>
        <v>45893</v>
      </c>
      <c r="AQ3" s="73">
        <f>'BAR BB| Open rates'!AQ3</f>
        <v>45901</v>
      </c>
      <c r="AR3" s="73">
        <f>'BAR BB| Open rates'!AR3</f>
        <v>45905</v>
      </c>
      <c r="AS3" s="73">
        <f>'BAR BB| Open rates'!AS3</f>
        <v>45907</v>
      </c>
      <c r="AT3" s="73">
        <f>'BAR BB| Open rates'!AT3</f>
        <v>45912</v>
      </c>
      <c r="AU3" s="73">
        <f>'BAR BB| Open rates'!AU3</f>
        <v>45914</v>
      </c>
      <c r="AV3" s="73">
        <f>'BAR BB| Open rates'!AV3</f>
        <v>45919</v>
      </c>
      <c r="AW3" s="73">
        <f>'BAR BB| Open rates'!AW3</f>
        <v>45921</v>
      </c>
      <c r="AX3" s="73">
        <f>'BAR BB| Open rates'!AX3</f>
        <v>45926</v>
      </c>
      <c r="AY3" s="73">
        <f>'BAR BB| Open rates'!AY3</f>
        <v>45928</v>
      </c>
    </row>
    <row r="4" spans="1:51" s="11" customFormat="1" ht="28.5" customHeight="1" x14ac:dyDescent="0.2">
      <c r="A4" s="8"/>
      <c r="B4" s="73">
        <f>'BAR BB| Open rates'!B4</f>
        <v>45772</v>
      </c>
      <c r="C4" s="73">
        <f>'BAR BB| Open rates'!C4</f>
        <v>45773</v>
      </c>
      <c r="D4" s="73">
        <f>'BAR BB| Open rates'!D4</f>
        <v>45774</v>
      </c>
      <c r="E4" s="73">
        <f>'BAR BB| Open rates'!E4</f>
        <v>45777</v>
      </c>
      <c r="F4" s="73">
        <f>'BAR BB| Open rates'!F4</f>
        <v>45778</v>
      </c>
      <c r="G4" s="73">
        <f>'BAR BB| Open rates'!G4</f>
        <v>45780</v>
      </c>
      <c r="H4" s="73">
        <f>'BAR BB| Open rates'!H4</f>
        <v>45784</v>
      </c>
      <c r="I4" s="73">
        <f>'BAR BB| Open rates'!I4</f>
        <v>45786</v>
      </c>
      <c r="J4" s="73">
        <f>'BAR BB| Open rates'!J4</f>
        <v>45787</v>
      </c>
      <c r="K4" s="73">
        <f>'BAR BB| Open rates'!K4</f>
        <v>45792</v>
      </c>
      <c r="L4" s="73">
        <f>'BAR BB| Open rates'!L4</f>
        <v>45794</v>
      </c>
      <c r="M4" s="73">
        <f>'BAR BB| Open rates'!M4</f>
        <v>45797</v>
      </c>
      <c r="N4" s="73">
        <f>'BAR BB| Open rates'!N4</f>
        <v>45801</v>
      </c>
      <c r="O4" s="73">
        <f>'BAR BB| Open rates'!O4</f>
        <v>45803</v>
      </c>
      <c r="P4" s="73">
        <f>'BAR BB| Open rates'!P4</f>
        <v>45804</v>
      </c>
      <c r="Q4" s="73">
        <f>'BAR BB| Open rates'!Q4</f>
        <v>45805</v>
      </c>
      <c r="R4" s="73">
        <f>'BAR BB| Open rates'!R4</f>
        <v>45807</v>
      </c>
      <c r="S4" s="73">
        <f>'BAR BB| Open rates'!S4</f>
        <v>45808</v>
      </c>
      <c r="T4" s="73">
        <f>'BAR BB| Open rates'!T4</f>
        <v>45809</v>
      </c>
      <c r="U4" s="73">
        <f>'BAR BB| Open rates'!U4</f>
        <v>45814</v>
      </c>
      <c r="V4" s="73">
        <f>'BAR BB| Open rates'!V4</f>
        <v>45816</v>
      </c>
      <c r="W4" s="73">
        <f>'BAR BB| Open rates'!W4</f>
        <v>45820</v>
      </c>
      <c r="X4" s="73">
        <f>'BAR BB| Open rates'!X4</f>
        <v>45822</v>
      </c>
      <c r="Y4" s="73">
        <f>'BAR BB| Open rates'!Y4</f>
        <v>45827</v>
      </c>
      <c r="Z4" s="73">
        <f>'BAR BB| Open rates'!Z4</f>
        <v>45830</v>
      </c>
      <c r="AA4" s="73">
        <f>'BAR BB| Open rates'!AA4</f>
        <v>45835</v>
      </c>
      <c r="AB4" s="73">
        <f>'BAR BB| Open rates'!AB4</f>
        <v>45838</v>
      </c>
      <c r="AC4" s="73">
        <f>'BAR BB| Open rates'!AC4</f>
        <v>45850</v>
      </c>
      <c r="AD4" s="73">
        <f>'BAR BB| Open rates'!AD4</f>
        <v>45851</v>
      </c>
      <c r="AE4" s="73">
        <f>'BAR BB| Open rates'!AE4</f>
        <v>45857</v>
      </c>
      <c r="AF4" s="73">
        <f>'BAR BB| Open rates'!AF4</f>
        <v>45862</v>
      </c>
      <c r="AG4" s="73">
        <f>'BAR BB| Open rates'!AG4</f>
        <v>45864</v>
      </c>
      <c r="AH4" s="73">
        <f>'BAR BB| Open rates'!AH4</f>
        <v>45869</v>
      </c>
      <c r="AI4" s="73">
        <f>'BAR BB| Open rates'!AI4</f>
        <v>45871</v>
      </c>
      <c r="AJ4" s="73">
        <f>'BAR BB| Open rates'!AJ4</f>
        <v>45876</v>
      </c>
      <c r="AK4" s="73">
        <f>'BAR BB| Open rates'!AK4</f>
        <v>45878</v>
      </c>
      <c r="AL4" s="73">
        <f>'BAR BB| Open rates'!AL4</f>
        <v>45883</v>
      </c>
      <c r="AM4" s="73">
        <f>'BAR BB| Open rates'!AM4</f>
        <v>45885</v>
      </c>
      <c r="AN4" s="73">
        <f>'BAR BB| Open rates'!AN4</f>
        <v>45890</v>
      </c>
      <c r="AO4" s="73">
        <f>'BAR BB| Open rates'!AO4</f>
        <v>45892</v>
      </c>
      <c r="AP4" s="73">
        <f>'BAR BB| Open rates'!AP4</f>
        <v>45900</v>
      </c>
      <c r="AQ4" s="73">
        <f>'BAR BB| Open rates'!AQ4</f>
        <v>45904</v>
      </c>
      <c r="AR4" s="73">
        <f>'BAR BB| Open rates'!AR4</f>
        <v>45906</v>
      </c>
      <c r="AS4" s="73">
        <f>'BAR BB| Open rates'!AS4</f>
        <v>45911</v>
      </c>
      <c r="AT4" s="73">
        <f>'BAR BB| Open rates'!AT4</f>
        <v>45913</v>
      </c>
      <c r="AU4" s="73">
        <f>'BAR BB| Open rates'!AU4</f>
        <v>45918</v>
      </c>
      <c r="AV4" s="73">
        <f>'BAR BB| Open rates'!AV4</f>
        <v>45920</v>
      </c>
      <c r="AW4" s="73">
        <f>'BAR BB| Open rates'!AW4</f>
        <v>45925</v>
      </c>
      <c r="AX4" s="73">
        <f>'BAR BB| Open rates'!AX4</f>
        <v>45927</v>
      </c>
      <c r="AY4" s="73">
        <f>'BAR BB| Open rates'!AY4</f>
        <v>45930</v>
      </c>
    </row>
    <row r="5" spans="1:51" s="14" customFormat="1" ht="12" customHeight="1" x14ac:dyDescent="0.2">
      <c r="A5" s="33" t="s">
        <v>53</v>
      </c>
    </row>
    <row r="6" spans="1:51" s="14" customFormat="1" ht="12" customHeight="1" x14ac:dyDescent="0.2">
      <c r="A6" s="42">
        <v>1</v>
      </c>
      <c r="B6" s="84">
        <f>'BAR BB| Open rates'!B6*0.82</f>
        <v>4920</v>
      </c>
      <c r="C6" s="84">
        <f>'BAR BB| Open rates'!C6*0.82</f>
        <v>5740</v>
      </c>
      <c r="D6" s="84">
        <f>'BAR BB| Open rates'!D6*0.82</f>
        <v>4838</v>
      </c>
      <c r="E6" s="84">
        <f>'BAR BB| Open rates'!E6*0.82</f>
        <v>4838</v>
      </c>
      <c r="F6" s="84">
        <f>'BAR BB| Open rates'!F6*0.82</f>
        <v>10578</v>
      </c>
      <c r="G6" s="84">
        <f>'BAR BB| Open rates'!G6*0.82</f>
        <v>10578</v>
      </c>
      <c r="H6" s="84">
        <f>'BAR BB| Open rates'!H6*0.82</f>
        <v>7462</v>
      </c>
      <c r="I6" s="84">
        <f>'BAR BB| Open rates'!I6*0.82</f>
        <v>7462</v>
      </c>
      <c r="J6" s="84">
        <f>'BAR BB| Open rates'!J6*0.82</f>
        <v>5740</v>
      </c>
      <c r="K6" s="84">
        <f>'BAR BB| Open rates'!K6*0.82</f>
        <v>4592</v>
      </c>
      <c r="L6" s="84">
        <f>'BAR BB| Open rates'!L6*0.82</f>
        <v>5412</v>
      </c>
      <c r="M6" s="84">
        <f>'BAR BB| Open rates'!M6*0.82</f>
        <v>4592</v>
      </c>
      <c r="N6" s="84">
        <f>'BAR BB| Open rates'!N6*0.82</f>
        <v>7462</v>
      </c>
      <c r="O6" s="84">
        <f>'BAR BB| Open rates'!O6*0.82</f>
        <v>5412</v>
      </c>
      <c r="P6" s="84">
        <f>'BAR BB| Open rates'!P6*0.82</f>
        <v>4592</v>
      </c>
      <c r="Q6" s="84">
        <f>'BAR BB| Open rates'!Q6*0.82</f>
        <v>7462</v>
      </c>
      <c r="R6" s="84">
        <f>'BAR BB| Open rates'!R6*0.82</f>
        <v>9758</v>
      </c>
      <c r="S6" s="84">
        <f>'BAR BB| Open rates'!S6*0.82</f>
        <v>7462</v>
      </c>
      <c r="T6" s="84">
        <f>'BAR BB| Open rates'!T6*0.82</f>
        <v>7462</v>
      </c>
      <c r="U6" s="84">
        <f>'BAR BB| Open rates'!U6*0.82</f>
        <v>5740</v>
      </c>
      <c r="V6" s="84">
        <f>'BAR BB| Open rates'!V6*0.82</f>
        <v>7462</v>
      </c>
      <c r="W6" s="84">
        <f>'BAR BB| Open rates'!W6*0.82</f>
        <v>4920</v>
      </c>
      <c r="X6" s="84">
        <f>'BAR BB| Open rates'!X6*0.82</f>
        <v>4920</v>
      </c>
      <c r="Y6" s="84">
        <f>'BAR BB| Open rates'!Y6*0.82</f>
        <v>4920</v>
      </c>
      <c r="Z6" s="84">
        <f>'BAR BB| Open rates'!Z6*0.82</f>
        <v>4920</v>
      </c>
      <c r="AA6" s="84">
        <f>'BAR BB| Open rates'!AA6*0.82</f>
        <v>13038</v>
      </c>
      <c r="AB6" s="84">
        <f>'BAR BB| Open rates'!AB6*0.82</f>
        <v>4920</v>
      </c>
      <c r="AC6" s="84">
        <f>'BAR BB| Open rates'!AC6*0.82</f>
        <v>11398</v>
      </c>
      <c r="AD6" s="84">
        <f>'BAR BB| Open rates'!AD6*0.82</f>
        <v>11398</v>
      </c>
      <c r="AE6" s="84">
        <f>'BAR BB| Open rates'!AE6*0.82</f>
        <v>11398</v>
      </c>
      <c r="AF6" s="84">
        <f>'BAR BB| Open rates'!AF6*0.82</f>
        <v>11398</v>
      </c>
      <c r="AG6" s="84">
        <f>'BAR BB| Open rates'!AG6*0.82</f>
        <v>11398</v>
      </c>
      <c r="AH6" s="84">
        <f>'BAR BB| Open rates'!AH6*0.82</f>
        <v>11398</v>
      </c>
      <c r="AI6" s="84">
        <f>'BAR BB| Open rates'!AI6*0.82</f>
        <v>11398</v>
      </c>
      <c r="AJ6" s="84">
        <f>'BAR BB| Open rates'!AJ6*0.82</f>
        <v>11398</v>
      </c>
      <c r="AK6" s="84">
        <f>'BAR BB| Open rates'!AK6*0.82</f>
        <v>11398</v>
      </c>
      <c r="AL6" s="84">
        <f>'BAR BB| Open rates'!AL6*0.82</f>
        <v>11398</v>
      </c>
      <c r="AM6" s="84">
        <f>'BAR BB| Open rates'!AM6*0.82</f>
        <v>11398</v>
      </c>
      <c r="AN6" s="84">
        <f>'BAR BB| Open rates'!AN6*0.82</f>
        <v>11398</v>
      </c>
      <c r="AO6" s="84">
        <f>'BAR BB| Open rates'!AO6*0.82</f>
        <v>8938</v>
      </c>
      <c r="AP6" s="84">
        <f>'BAR BB| Open rates'!AP6*0.82</f>
        <v>8938</v>
      </c>
      <c r="AQ6" s="84">
        <f>'BAR BB| Open rates'!AQ6*0.82</f>
        <v>5412</v>
      </c>
      <c r="AR6" s="84">
        <f>'BAR BB| Open rates'!AR6*0.82</f>
        <v>5740</v>
      </c>
      <c r="AS6" s="84">
        <f>'BAR BB| Open rates'!AS6*0.82</f>
        <v>5412</v>
      </c>
      <c r="AT6" s="84">
        <f>'BAR BB| Open rates'!AT6*0.82</f>
        <v>5740</v>
      </c>
      <c r="AU6" s="84">
        <f>'BAR BB| Open rates'!AU6*0.82</f>
        <v>5412</v>
      </c>
      <c r="AV6" s="84">
        <f>'BAR BB| Open rates'!AV6*0.82</f>
        <v>5740</v>
      </c>
      <c r="AW6" s="84">
        <f>'BAR BB| Open rates'!AW6*0.82</f>
        <v>5412</v>
      </c>
      <c r="AX6" s="84">
        <f>'BAR BB| Open rates'!AX6*0.82</f>
        <v>5740</v>
      </c>
      <c r="AY6" s="84">
        <f>'BAR BB| Open rates'!AY6*0.82</f>
        <v>5412</v>
      </c>
    </row>
    <row r="7" spans="1:51" s="14" customFormat="1" ht="12" customHeight="1" x14ac:dyDescent="0.2">
      <c r="A7" s="42">
        <v>2</v>
      </c>
      <c r="B7" s="84">
        <f>'BAR BB| Open rates'!B7*0.82</f>
        <v>6150</v>
      </c>
      <c r="C7" s="84">
        <f>'BAR BB| Open rates'!C7*0.82</f>
        <v>5740</v>
      </c>
      <c r="D7" s="84">
        <f>'BAR BB| Open rates'!D7*0.82</f>
        <v>6068</v>
      </c>
      <c r="E7" s="84">
        <f>'BAR BB| Open rates'!E7*0.82</f>
        <v>6068</v>
      </c>
      <c r="F7" s="84">
        <f>'BAR BB| Open rates'!F7*0.82</f>
        <v>11808</v>
      </c>
      <c r="G7" s="84">
        <f>'BAR BB| Open rates'!G7*0.82</f>
        <v>11808</v>
      </c>
      <c r="H7" s="84">
        <f>'BAR BB| Open rates'!H7*0.82</f>
        <v>8692</v>
      </c>
      <c r="I7" s="84">
        <f>'BAR BB| Open rates'!I7*0.82</f>
        <v>8692</v>
      </c>
      <c r="J7" s="84">
        <f>'BAR BB| Open rates'!J7*0.82</f>
        <v>6970</v>
      </c>
      <c r="K7" s="84">
        <f>'BAR BB| Open rates'!K7*0.82</f>
        <v>5822</v>
      </c>
      <c r="L7" s="84">
        <f>'BAR BB| Open rates'!L7*0.82</f>
        <v>6642</v>
      </c>
      <c r="M7" s="84">
        <f>'BAR BB| Open rates'!M7*0.82</f>
        <v>5822</v>
      </c>
      <c r="N7" s="84">
        <f>'BAR BB| Open rates'!N7*0.82</f>
        <v>8692</v>
      </c>
      <c r="O7" s="84">
        <f>'BAR BB| Open rates'!O7*0.82</f>
        <v>6642</v>
      </c>
      <c r="P7" s="84">
        <f>'BAR BB| Open rates'!P7*0.82</f>
        <v>5822</v>
      </c>
      <c r="Q7" s="84">
        <f>'BAR BB| Open rates'!Q7*0.82</f>
        <v>8692</v>
      </c>
      <c r="R7" s="84">
        <f>'BAR BB| Open rates'!R7*0.82</f>
        <v>10988</v>
      </c>
      <c r="S7" s="84">
        <f>'BAR BB| Open rates'!S7*0.82</f>
        <v>8692</v>
      </c>
      <c r="T7" s="84">
        <f>'BAR BB| Open rates'!T7*0.82</f>
        <v>8692</v>
      </c>
      <c r="U7" s="84">
        <f>'BAR BB| Open rates'!U7*0.82</f>
        <v>6970</v>
      </c>
      <c r="V7" s="84">
        <f>'BAR BB| Open rates'!V7*0.82</f>
        <v>8692</v>
      </c>
      <c r="W7" s="84">
        <f>'BAR BB| Open rates'!W7*0.82</f>
        <v>6150</v>
      </c>
      <c r="X7" s="84">
        <f>'BAR BB| Open rates'!X7*0.82</f>
        <v>6150</v>
      </c>
      <c r="Y7" s="84">
        <f>'BAR BB| Open rates'!Y7*0.82</f>
        <v>6150</v>
      </c>
      <c r="Z7" s="84">
        <f>'BAR BB| Open rates'!Z7*0.82</f>
        <v>6150</v>
      </c>
      <c r="AA7" s="84">
        <f>'BAR BB| Open rates'!AA7*0.82</f>
        <v>14268</v>
      </c>
      <c r="AB7" s="84">
        <f>'BAR BB| Open rates'!AB7*0.82</f>
        <v>6150</v>
      </c>
      <c r="AC7" s="84">
        <f>'BAR BB| Open rates'!AC7*0.82</f>
        <v>12628</v>
      </c>
      <c r="AD7" s="84">
        <f>'BAR BB| Open rates'!AD7*0.82</f>
        <v>12628</v>
      </c>
      <c r="AE7" s="84">
        <f>'BAR BB| Open rates'!AE7*0.82</f>
        <v>12628</v>
      </c>
      <c r="AF7" s="84">
        <f>'BAR BB| Open rates'!AF7*0.82</f>
        <v>12628</v>
      </c>
      <c r="AG7" s="84">
        <f>'BAR BB| Open rates'!AG7*0.82</f>
        <v>12628</v>
      </c>
      <c r="AH7" s="84">
        <f>'BAR BB| Open rates'!AH7*0.82</f>
        <v>12628</v>
      </c>
      <c r="AI7" s="84">
        <f>'BAR BB| Open rates'!AI7*0.82</f>
        <v>12628</v>
      </c>
      <c r="AJ7" s="84">
        <f>'BAR BB| Open rates'!AJ7*0.82</f>
        <v>12628</v>
      </c>
      <c r="AK7" s="84">
        <f>'BAR BB| Open rates'!AK7*0.82</f>
        <v>12628</v>
      </c>
      <c r="AL7" s="84">
        <f>'BAR BB| Open rates'!AL7*0.82</f>
        <v>12628</v>
      </c>
      <c r="AM7" s="84">
        <f>'BAR BB| Open rates'!AM7*0.82</f>
        <v>12628</v>
      </c>
      <c r="AN7" s="84">
        <f>'BAR BB| Open rates'!AN7*0.82</f>
        <v>12628</v>
      </c>
      <c r="AO7" s="84">
        <f>'BAR BB| Open rates'!AO7*0.82</f>
        <v>10168</v>
      </c>
      <c r="AP7" s="84">
        <f>'BAR BB| Open rates'!AP7*0.82</f>
        <v>10168</v>
      </c>
      <c r="AQ7" s="84">
        <f>'BAR BB| Open rates'!AQ7*0.82</f>
        <v>6642</v>
      </c>
      <c r="AR7" s="84">
        <f>'BAR BB| Open rates'!AR7*0.82</f>
        <v>6970</v>
      </c>
      <c r="AS7" s="84">
        <f>'BAR BB| Open rates'!AS7*0.82</f>
        <v>6642</v>
      </c>
      <c r="AT7" s="84">
        <f>'BAR BB| Open rates'!AT7*0.82</f>
        <v>6970</v>
      </c>
      <c r="AU7" s="84">
        <f>'BAR BB| Open rates'!AU7*0.82</f>
        <v>6642</v>
      </c>
      <c r="AV7" s="84">
        <f>'BAR BB| Open rates'!AV7*0.82</f>
        <v>6970</v>
      </c>
      <c r="AW7" s="84">
        <f>'BAR BB| Open rates'!AW7*0.82</f>
        <v>6642</v>
      </c>
      <c r="AX7" s="84">
        <f>'BAR BB| Open rates'!AX7*0.82</f>
        <v>6970</v>
      </c>
      <c r="AY7" s="84">
        <f>'BAR BB| Open rates'!AY7*0.82</f>
        <v>6642</v>
      </c>
    </row>
    <row r="8" spans="1:51"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s="14" customFormat="1" ht="12" customHeight="1" x14ac:dyDescent="0.2">
      <c r="A9" s="149">
        <v>1</v>
      </c>
      <c r="B9" s="84">
        <f>'BAR BB| Open rates'!B9*0.82</f>
        <v>6560</v>
      </c>
      <c r="C9" s="84">
        <f>'BAR BB| Open rates'!C9*0.82</f>
        <v>7380</v>
      </c>
      <c r="D9" s="84">
        <f>'BAR BB| Open rates'!D9*0.82</f>
        <v>6478</v>
      </c>
      <c r="E9" s="84">
        <f>'BAR BB| Open rates'!E9*0.82</f>
        <v>6478</v>
      </c>
      <c r="F9" s="84">
        <f>'BAR BB| Open rates'!F9*0.82</f>
        <v>12218</v>
      </c>
      <c r="G9" s="84">
        <f>'BAR BB| Open rates'!G9*0.82</f>
        <v>12218</v>
      </c>
      <c r="H9" s="84">
        <f>'BAR BB| Open rates'!H9*0.82</f>
        <v>9102</v>
      </c>
      <c r="I9" s="84">
        <f>'BAR BB| Open rates'!I9*0.82</f>
        <v>9102</v>
      </c>
      <c r="J9" s="84">
        <f>'BAR BB| Open rates'!J9*0.82</f>
        <v>7380</v>
      </c>
      <c r="K9" s="84">
        <f>'BAR BB| Open rates'!K9*0.82</f>
        <v>6232</v>
      </c>
      <c r="L9" s="84">
        <f>'BAR BB| Open rates'!L9*0.82</f>
        <v>7052</v>
      </c>
      <c r="M9" s="84">
        <f>'BAR BB| Open rates'!M9*0.82</f>
        <v>6232</v>
      </c>
      <c r="N9" s="84">
        <f>'BAR BB| Open rates'!N9*0.82</f>
        <v>9102</v>
      </c>
      <c r="O9" s="84">
        <f>'BAR BB| Open rates'!O9*0.82</f>
        <v>7052</v>
      </c>
      <c r="P9" s="84">
        <f>'BAR BB| Open rates'!P9*0.82</f>
        <v>6232</v>
      </c>
      <c r="Q9" s="84">
        <f>'BAR BB| Open rates'!Q9*0.82</f>
        <v>9102</v>
      </c>
      <c r="R9" s="84">
        <f>'BAR BB| Open rates'!R9*0.82</f>
        <v>11398</v>
      </c>
      <c r="S9" s="84">
        <f>'BAR BB| Open rates'!S9*0.82</f>
        <v>9102</v>
      </c>
      <c r="T9" s="84">
        <f>'BAR BB| Open rates'!T9*0.82</f>
        <v>9102</v>
      </c>
      <c r="U9" s="84">
        <f>'BAR BB| Open rates'!U9*0.82</f>
        <v>7380</v>
      </c>
      <c r="V9" s="84">
        <f>'BAR BB| Open rates'!V9*0.82</f>
        <v>9102</v>
      </c>
      <c r="W9" s="84">
        <f>'BAR BB| Open rates'!W9*0.82</f>
        <v>6560</v>
      </c>
      <c r="X9" s="84">
        <f>'BAR BB| Open rates'!X9*0.82</f>
        <v>6560</v>
      </c>
      <c r="Y9" s="84">
        <f>'BAR BB| Open rates'!Y9*0.82</f>
        <v>6560</v>
      </c>
      <c r="Z9" s="84">
        <f>'BAR BB| Open rates'!Z9*0.82</f>
        <v>6560</v>
      </c>
      <c r="AA9" s="84">
        <f>'BAR BB| Open rates'!AA9*0.82</f>
        <v>14678</v>
      </c>
      <c r="AB9" s="84">
        <f>'BAR BB| Open rates'!AB9*0.82</f>
        <v>6560</v>
      </c>
      <c r="AC9" s="84">
        <f>'BAR BB| Open rates'!AC9*0.82</f>
        <v>13038</v>
      </c>
      <c r="AD9" s="84">
        <f>'BAR BB| Open rates'!AD9*0.82</f>
        <v>13038</v>
      </c>
      <c r="AE9" s="84">
        <f>'BAR BB| Open rates'!AE9*0.82</f>
        <v>13038</v>
      </c>
      <c r="AF9" s="84">
        <f>'BAR BB| Open rates'!AF9*0.82</f>
        <v>13038</v>
      </c>
      <c r="AG9" s="84">
        <f>'BAR BB| Open rates'!AG9*0.82</f>
        <v>13038</v>
      </c>
      <c r="AH9" s="84">
        <f>'BAR BB| Open rates'!AH9*0.82</f>
        <v>13038</v>
      </c>
      <c r="AI9" s="84">
        <f>'BAR BB| Open rates'!AI9*0.82</f>
        <v>13038</v>
      </c>
      <c r="AJ9" s="84">
        <f>'BAR BB| Open rates'!AJ9*0.82</f>
        <v>13038</v>
      </c>
      <c r="AK9" s="84">
        <f>'BAR BB| Open rates'!AK9*0.82</f>
        <v>13038</v>
      </c>
      <c r="AL9" s="84">
        <f>'BAR BB| Open rates'!AL9*0.82</f>
        <v>13038</v>
      </c>
      <c r="AM9" s="84">
        <f>'BAR BB| Open rates'!AM9*0.82</f>
        <v>13038</v>
      </c>
      <c r="AN9" s="84">
        <f>'BAR BB| Open rates'!AN9*0.82</f>
        <v>13038</v>
      </c>
      <c r="AO9" s="84">
        <f>'BAR BB| Open rates'!AO9*0.82</f>
        <v>10578</v>
      </c>
      <c r="AP9" s="84">
        <f>'BAR BB| Open rates'!AP9*0.82</f>
        <v>10578</v>
      </c>
      <c r="AQ9" s="84">
        <f>'BAR BB| Open rates'!AQ9*0.82</f>
        <v>7052</v>
      </c>
      <c r="AR9" s="84">
        <f>'BAR BB| Open rates'!AR9*0.82</f>
        <v>7380</v>
      </c>
      <c r="AS9" s="84">
        <f>'BAR BB| Open rates'!AS9*0.82</f>
        <v>7052</v>
      </c>
      <c r="AT9" s="84">
        <f>'BAR BB| Open rates'!AT9*0.82</f>
        <v>7380</v>
      </c>
      <c r="AU9" s="84">
        <f>'BAR BB| Open rates'!AU9*0.82</f>
        <v>7052</v>
      </c>
      <c r="AV9" s="84">
        <f>'BAR BB| Open rates'!AV9*0.82</f>
        <v>7380</v>
      </c>
      <c r="AW9" s="84">
        <f>'BAR BB| Open rates'!AW9*0.82</f>
        <v>7052</v>
      </c>
      <c r="AX9" s="84">
        <f>'BAR BB| Open rates'!AX9*0.82</f>
        <v>7380</v>
      </c>
      <c r="AY9" s="84">
        <f>'BAR BB| Open rates'!AY9*0.82</f>
        <v>7052</v>
      </c>
    </row>
    <row r="10" spans="1:51" s="14" customFormat="1" ht="12" customHeight="1" x14ac:dyDescent="0.2">
      <c r="A10" s="149">
        <v>2</v>
      </c>
      <c r="B10" s="84">
        <f>'BAR BB| Open rates'!B10*0.82</f>
        <v>7789.9999999999991</v>
      </c>
      <c r="C10" s="84">
        <f>'BAR BB| Open rates'!C10*0.82</f>
        <v>8610</v>
      </c>
      <c r="D10" s="84">
        <f>'BAR BB| Open rates'!D10*0.82</f>
        <v>7707.9999999999991</v>
      </c>
      <c r="E10" s="84">
        <f>'BAR BB| Open rates'!E10*0.82</f>
        <v>7707.9999999999991</v>
      </c>
      <c r="F10" s="84">
        <f>'BAR BB| Open rates'!F10*0.82</f>
        <v>13448</v>
      </c>
      <c r="G10" s="84">
        <f>'BAR BB| Open rates'!G10*0.82</f>
        <v>13448</v>
      </c>
      <c r="H10" s="84">
        <f>'BAR BB| Open rates'!H10*0.82</f>
        <v>10332</v>
      </c>
      <c r="I10" s="84">
        <f>'BAR BB| Open rates'!I10*0.82</f>
        <v>10332</v>
      </c>
      <c r="J10" s="84">
        <f>'BAR BB| Open rates'!J10*0.82</f>
        <v>8610</v>
      </c>
      <c r="K10" s="84">
        <f>'BAR BB| Open rates'!K10*0.82</f>
        <v>7462</v>
      </c>
      <c r="L10" s="84">
        <f>'BAR BB| Open rates'!L10*0.82</f>
        <v>8282</v>
      </c>
      <c r="M10" s="84">
        <f>'BAR BB| Open rates'!M10*0.82</f>
        <v>7462</v>
      </c>
      <c r="N10" s="84">
        <f>'BAR BB| Open rates'!N10*0.82</f>
        <v>10332</v>
      </c>
      <c r="O10" s="84">
        <f>'BAR BB| Open rates'!O10*0.82</f>
        <v>8282</v>
      </c>
      <c r="P10" s="84">
        <f>'BAR BB| Open rates'!P10*0.82</f>
        <v>7462</v>
      </c>
      <c r="Q10" s="84">
        <f>'BAR BB| Open rates'!Q10*0.82</f>
        <v>10332</v>
      </c>
      <c r="R10" s="84">
        <f>'BAR BB| Open rates'!R10*0.82</f>
        <v>12628</v>
      </c>
      <c r="S10" s="84">
        <f>'BAR BB| Open rates'!S10*0.82</f>
        <v>10332</v>
      </c>
      <c r="T10" s="84">
        <f>'BAR BB| Open rates'!T10*0.82</f>
        <v>10332</v>
      </c>
      <c r="U10" s="84">
        <f>'BAR BB| Open rates'!U10*0.82</f>
        <v>8610</v>
      </c>
      <c r="V10" s="84">
        <f>'BAR BB| Open rates'!V10*0.82</f>
        <v>10332</v>
      </c>
      <c r="W10" s="84">
        <f>'BAR BB| Open rates'!W10*0.82</f>
        <v>7789.9999999999991</v>
      </c>
      <c r="X10" s="84">
        <f>'BAR BB| Open rates'!X10*0.82</f>
        <v>7789.9999999999991</v>
      </c>
      <c r="Y10" s="84">
        <f>'BAR BB| Open rates'!Y10*0.82</f>
        <v>7789.9999999999991</v>
      </c>
      <c r="Z10" s="84">
        <f>'BAR BB| Open rates'!Z10*0.82</f>
        <v>7789.9999999999991</v>
      </c>
      <c r="AA10" s="84">
        <f>'BAR BB| Open rates'!AA10*0.82</f>
        <v>15907.999999999998</v>
      </c>
      <c r="AB10" s="84">
        <f>'BAR BB| Open rates'!AB10*0.82</f>
        <v>7789.9999999999991</v>
      </c>
      <c r="AC10" s="84">
        <f>'BAR BB| Open rates'!AC10*0.82</f>
        <v>14268</v>
      </c>
      <c r="AD10" s="84">
        <f>'BAR BB| Open rates'!AD10*0.82</f>
        <v>14268</v>
      </c>
      <c r="AE10" s="84">
        <f>'BAR BB| Open rates'!AE10*0.82</f>
        <v>14268</v>
      </c>
      <c r="AF10" s="84">
        <f>'BAR BB| Open rates'!AF10*0.82</f>
        <v>14268</v>
      </c>
      <c r="AG10" s="84">
        <f>'BAR BB| Open rates'!AG10*0.82</f>
        <v>14268</v>
      </c>
      <c r="AH10" s="84">
        <f>'BAR BB| Open rates'!AH10*0.82</f>
        <v>14268</v>
      </c>
      <c r="AI10" s="84">
        <f>'BAR BB| Open rates'!AI10*0.82</f>
        <v>14268</v>
      </c>
      <c r="AJ10" s="84">
        <f>'BAR BB| Open rates'!AJ10*0.82</f>
        <v>14268</v>
      </c>
      <c r="AK10" s="84">
        <f>'BAR BB| Open rates'!AK10*0.82</f>
        <v>14268</v>
      </c>
      <c r="AL10" s="84">
        <f>'BAR BB| Open rates'!AL10*0.82</f>
        <v>14268</v>
      </c>
      <c r="AM10" s="84">
        <f>'BAR BB| Open rates'!AM10*0.82</f>
        <v>14268</v>
      </c>
      <c r="AN10" s="84">
        <f>'BAR BB| Open rates'!AN10*0.82</f>
        <v>14268</v>
      </c>
      <c r="AO10" s="84">
        <f>'BAR BB| Open rates'!AO10*0.82</f>
        <v>11808</v>
      </c>
      <c r="AP10" s="84">
        <f>'BAR BB| Open rates'!AP10*0.82</f>
        <v>11808</v>
      </c>
      <c r="AQ10" s="84">
        <f>'BAR BB| Open rates'!AQ10*0.82</f>
        <v>8282</v>
      </c>
      <c r="AR10" s="84">
        <f>'BAR BB| Open rates'!AR10*0.82</f>
        <v>8610</v>
      </c>
      <c r="AS10" s="84">
        <f>'BAR BB| Open rates'!AS10*0.82</f>
        <v>8282</v>
      </c>
      <c r="AT10" s="84">
        <f>'BAR BB| Open rates'!AT10*0.82</f>
        <v>8610</v>
      </c>
      <c r="AU10" s="84">
        <f>'BAR BB| Open rates'!AU10*0.82</f>
        <v>8282</v>
      </c>
      <c r="AV10" s="84">
        <f>'BAR BB| Open rates'!AV10*0.82</f>
        <v>8610</v>
      </c>
      <c r="AW10" s="84">
        <f>'BAR BB| Open rates'!AW10*0.82</f>
        <v>8282</v>
      </c>
      <c r="AX10" s="84">
        <f>'BAR BB| Open rates'!AX10*0.82</f>
        <v>8610</v>
      </c>
      <c r="AY10" s="84">
        <f>'BAR BB| Open rates'!AY10*0.82</f>
        <v>8282</v>
      </c>
    </row>
    <row r="11" spans="1:51"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row>
    <row r="12" spans="1:51" s="14" customFormat="1" ht="12" customHeight="1" x14ac:dyDescent="0.2">
      <c r="A12" s="149">
        <v>1</v>
      </c>
      <c r="B12" s="84">
        <f>'BAR BB| Open rates'!B12*0.82</f>
        <v>7380</v>
      </c>
      <c r="C12" s="84">
        <f>'BAR BB| Open rates'!C12*0.82</f>
        <v>8200</v>
      </c>
      <c r="D12" s="84">
        <f>'BAR BB| Open rates'!D12*0.82</f>
        <v>7298</v>
      </c>
      <c r="E12" s="84">
        <f>'BAR BB| Open rates'!E12*0.82</f>
        <v>7298</v>
      </c>
      <c r="F12" s="84">
        <f>'BAR BB| Open rates'!F12*0.82</f>
        <v>13038</v>
      </c>
      <c r="G12" s="84">
        <f>'BAR BB| Open rates'!G12*0.82</f>
        <v>13038</v>
      </c>
      <c r="H12" s="84">
        <f>'BAR BB| Open rates'!H12*0.82</f>
        <v>9922</v>
      </c>
      <c r="I12" s="84">
        <f>'BAR BB| Open rates'!I12*0.82</f>
        <v>9922</v>
      </c>
      <c r="J12" s="84">
        <f>'BAR BB| Open rates'!J12*0.82</f>
        <v>8200</v>
      </c>
      <c r="K12" s="84">
        <f>'BAR BB| Open rates'!K12*0.82</f>
        <v>7052</v>
      </c>
      <c r="L12" s="84">
        <f>'BAR BB| Open rates'!L12*0.82</f>
        <v>7871.9999999999991</v>
      </c>
      <c r="M12" s="84">
        <f>'BAR BB| Open rates'!M12*0.82</f>
        <v>7052</v>
      </c>
      <c r="N12" s="84">
        <f>'BAR BB| Open rates'!N12*0.82</f>
        <v>9922</v>
      </c>
      <c r="O12" s="84">
        <f>'BAR BB| Open rates'!O12*0.82</f>
        <v>7871.9999999999991</v>
      </c>
      <c r="P12" s="84">
        <f>'BAR BB| Open rates'!P12*0.82</f>
        <v>7052</v>
      </c>
      <c r="Q12" s="84">
        <f>'BAR BB| Open rates'!Q12*0.82</f>
        <v>9922</v>
      </c>
      <c r="R12" s="84">
        <f>'BAR BB| Open rates'!R12*0.82</f>
        <v>12218</v>
      </c>
      <c r="S12" s="84">
        <f>'BAR BB| Open rates'!S12*0.82</f>
        <v>9922</v>
      </c>
      <c r="T12" s="84">
        <f>'BAR BB| Open rates'!T12*0.82</f>
        <v>9922</v>
      </c>
      <c r="U12" s="84">
        <f>'BAR BB| Open rates'!U12*0.82</f>
        <v>8200</v>
      </c>
      <c r="V12" s="84">
        <f>'BAR BB| Open rates'!V12*0.82</f>
        <v>9922</v>
      </c>
      <c r="W12" s="84">
        <f>'BAR BB| Open rates'!W12*0.82</f>
        <v>7380</v>
      </c>
      <c r="X12" s="84">
        <f>'BAR BB| Open rates'!X12*0.82</f>
        <v>7380</v>
      </c>
      <c r="Y12" s="84">
        <f>'BAR BB| Open rates'!Y12*0.82</f>
        <v>7380</v>
      </c>
      <c r="Z12" s="84">
        <f>'BAR BB| Open rates'!Z12*0.82</f>
        <v>7380</v>
      </c>
      <c r="AA12" s="84">
        <f>'BAR BB| Open rates'!AA12*0.82</f>
        <v>15497.999999999998</v>
      </c>
      <c r="AB12" s="84">
        <f>'BAR BB| Open rates'!AB12*0.82</f>
        <v>7380</v>
      </c>
      <c r="AC12" s="84">
        <f>'BAR BB| Open rates'!AC12*0.82</f>
        <v>13858</v>
      </c>
      <c r="AD12" s="84">
        <f>'BAR BB| Open rates'!AD12*0.82</f>
        <v>13858</v>
      </c>
      <c r="AE12" s="84">
        <f>'BAR BB| Open rates'!AE12*0.82</f>
        <v>13858</v>
      </c>
      <c r="AF12" s="84">
        <f>'BAR BB| Open rates'!AF12*0.82</f>
        <v>13858</v>
      </c>
      <c r="AG12" s="84">
        <f>'BAR BB| Open rates'!AG12*0.82</f>
        <v>13858</v>
      </c>
      <c r="AH12" s="84">
        <f>'BAR BB| Open rates'!AH12*0.82</f>
        <v>13858</v>
      </c>
      <c r="AI12" s="84">
        <f>'BAR BB| Open rates'!AI12*0.82</f>
        <v>13858</v>
      </c>
      <c r="AJ12" s="84">
        <f>'BAR BB| Open rates'!AJ12*0.82</f>
        <v>13858</v>
      </c>
      <c r="AK12" s="84">
        <f>'BAR BB| Open rates'!AK12*0.82</f>
        <v>13858</v>
      </c>
      <c r="AL12" s="84">
        <f>'BAR BB| Open rates'!AL12*0.82</f>
        <v>13858</v>
      </c>
      <c r="AM12" s="84">
        <f>'BAR BB| Open rates'!AM12*0.82</f>
        <v>13858</v>
      </c>
      <c r="AN12" s="84">
        <f>'BAR BB| Open rates'!AN12*0.82</f>
        <v>13858</v>
      </c>
      <c r="AO12" s="84">
        <f>'BAR BB| Open rates'!AO12*0.82</f>
        <v>11398</v>
      </c>
      <c r="AP12" s="84">
        <f>'BAR BB| Open rates'!AP12*0.82</f>
        <v>11398</v>
      </c>
      <c r="AQ12" s="84">
        <f>'BAR BB| Open rates'!AQ12*0.82</f>
        <v>7871.9999999999991</v>
      </c>
      <c r="AR12" s="84">
        <f>'BAR BB| Open rates'!AR12*0.82</f>
        <v>8200</v>
      </c>
      <c r="AS12" s="84">
        <f>'BAR BB| Open rates'!AS12*0.82</f>
        <v>7871.9999999999991</v>
      </c>
      <c r="AT12" s="84">
        <f>'BAR BB| Open rates'!AT12*0.82</f>
        <v>8200</v>
      </c>
      <c r="AU12" s="84">
        <f>'BAR BB| Open rates'!AU12*0.82</f>
        <v>7871.9999999999991</v>
      </c>
      <c r="AV12" s="84">
        <f>'BAR BB| Open rates'!AV12*0.82</f>
        <v>8200</v>
      </c>
      <c r="AW12" s="84">
        <f>'BAR BB| Open rates'!AW12*0.82</f>
        <v>7871.9999999999991</v>
      </c>
      <c r="AX12" s="84">
        <f>'BAR BB| Open rates'!AX12*0.82</f>
        <v>8200</v>
      </c>
      <c r="AY12" s="84">
        <f>'BAR BB| Open rates'!AY12*0.82</f>
        <v>7871.9999999999991</v>
      </c>
    </row>
    <row r="13" spans="1:51" s="14" customFormat="1" ht="12" customHeight="1" x14ac:dyDescent="0.2">
      <c r="A13" s="149">
        <v>2</v>
      </c>
      <c r="B13" s="84">
        <f>'BAR BB| Open rates'!B13*0.82</f>
        <v>8610</v>
      </c>
      <c r="C13" s="84">
        <f>'BAR BB| Open rates'!C13*0.82</f>
        <v>9430</v>
      </c>
      <c r="D13" s="84">
        <f>'BAR BB| Open rates'!D13*0.82</f>
        <v>8528</v>
      </c>
      <c r="E13" s="84">
        <f>'BAR BB| Open rates'!E13*0.82</f>
        <v>8528</v>
      </c>
      <c r="F13" s="84">
        <f>'BAR BB| Open rates'!F13*0.82</f>
        <v>14268</v>
      </c>
      <c r="G13" s="84">
        <f>'BAR BB| Open rates'!G13*0.82</f>
        <v>14268</v>
      </c>
      <c r="H13" s="84">
        <f>'BAR BB| Open rates'!H13*0.82</f>
        <v>11152</v>
      </c>
      <c r="I13" s="84">
        <f>'BAR BB| Open rates'!I13*0.82</f>
        <v>11152</v>
      </c>
      <c r="J13" s="84">
        <f>'BAR BB| Open rates'!J13*0.82</f>
        <v>9430</v>
      </c>
      <c r="K13" s="84">
        <f>'BAR BB| Open rates'!K13*0.82</f>
        <v>8282</v>
      </c>
      <c r="L13" s="84">
        <f>'BAR BB| Open rates'!L13*0.82</f>
        <v>9102</v>
      </c>
      <c r="M13" s="84">
        <f>'BAR BB| Open rates'!M13*0.82</f>
        <v>8282</v>
      </c>
      <c r="N13" s="84">
        <f>'BAR BB| Open rates'!N13*0.82</f>
        <v>11152</v>
      </c>
      <c r="O13" s="84">
        <f>'BAR BB| Open rates'!O13*0.82</f>
        <v>9102</v>
      </c>
      <c r="P13" s="84">
        <f>'BAR BB| Open rates'!P13*0.82</f>
        <v>8282</v>
      </c>
      <c r="Q13" s="84">
        <f>'BAR BB| Open rates'!Q13*0.82</f>
        <v>11152</v>
      </c>
      <c r="R13" s="84">
        <f>'BAR BB| Open rates'!R13*0.82</f>
        <v>13448</v>
      </c>
      <c r="S13" s="84">
        <f>'BAR BB| Open rates'!S13*0.82</f>
        <v>11152</v>
      </c>
      <c r="T13" s="84">
        <f>'BAR BB| Open rates'!T13*0.82</f>
        <v>11152</v>
      </c>
      <c r="U13" s="84">
        <f>'BAR BB| Open rates'!U13*0.82</f>
        <v>9430</v>
      </c>
      <c r="V13" s="84">
        <f>'BAR BB| Open rates'!V13*0.82</f>
        <v>11152</v>
      </c>
      <c r="W13" s="84">
        <f>'BAR BB| Open rates'!W13*0.82</f>
        <v>8610</v>
      </c>
      <c r="X13" s="84">
        <f>'BAR BB| Open rates'!X13*0.82</f>
        <v>8610</v>
      </c>
      <c r="Y13" s="84">
        <f>'BAR BB| Open rates'!Y13*0.82</f>
        <v>8610</v>
      </c>
      <c r="Z13" s="84">
        <f>'BAR BB| Open rates'!Z13*0.82</f>
        <v>8610</v>
      </c>
      <c r="AA13" s="84">
        <f>'BAR BB| Open rates'!AA13*0.82</f>
        <v>16728</v>
      </c>
      <c r="AB13" s="84">
        <f>'BAR BB| Open rates'!AB13*0.82</f>
        <v>8610</v>
      </c>
      <c r="AC13" s="84">
        <f>'BAR BB| Open rates'!AC13*0.82</f>
        <v>15088</v>
      </c>
      <c r="AD13" s="84">
        <f>'BAR BB| Open rates'!AD13*0.82</f>
        <v>15088</v>
      </c>
      <c r="AE13" s="84">
        <f>'BAR BB| Open rates'!AE13*0.82</f>
        <v>15088</v>
      </c>
      <c r="AF13" s="84">
        <f>'BAR BB| Open rates'!AF13*0.82</f>
        <v>15088</v>
      </c>
      <c r="AG13" s="84">
        <f>'BAR BB| Open rates'!AG13*0.82</f>
        <v>15088</v>
      </c>
      <c r="AH13" s="84">
        <f>'BAR BB| Open rates'!AH13*0.82</f>
        <v>15088</v>
      </c>
      <c r="AI13" s="84">
        <f>'BAR BB| Open rates'!AI13*0.82</f>
        <v>15088</v>
      </c>
      <c r="AJ13" s="84">
        <f>'BAR BB| Open rates'!AJ13*0.82</f>
        <v>15088</v>
      </c>
      <c r="AK13" s="84">
        <f>'BAR BB| Open rates'!AK13*0.82</f>
        <v>15088</v>
      </c>
      <c r="AL13" s="84">
        <f>'BAR BB| Open rates'!AL13*0.82</f>
        <v>15088</v>
      </c>
      <c r="AM13" s="84">
        <f>'BAR BB| Open rates'!AM13*0.82</f>
        <v>15088</v>
      </c>
      <c r="AN13" s="84">
        <f>'BAR BB| Open rates'!AN13*0.82</f>
        <v>15088</v>
      </c>
      <c r="AO13" s="84">
        <f>'BAR BB| Open rates'!AO13*0.82</f>
        <v>12628</v>
      </c>
      <c r="AP13" s="84">
        <f>'BAR BB| Open rates'!AP13*0.82</f>
        <v>12628</v>
      </c>
      <c r="AQ13" s="84">
        <f>'BAR BB| Open rates'!AQ13*0.82</f>
        <v>9102</v>
      </c>
      <c r="AR13" s="84">
        <f>'BAR BB| Open rates'!AR13*0.82</f>
        <v>9430</v>
      </c>
      <c r="AS13" s="84">
        <f>'BAR BB| Open rates'!AS13*0.82</f>
        <v>9102</v>
      </c>
      <c r="AT13" s="84">
        <f>'BAR BB| Open rates'!AT13*0.82</f>
        <v>9430</v>
      </c>
      <c r="AU13" s="84">
        <f>'BAR BB| Open rates'!AU13*0.82</f>
        <v>9102</v>
      </c>
      <c r="AV13" s="84">
        <f>'BAR BB| Open rates'!AV13*0.82</f>
        <v>9430</v>
      </c>
      <c r="AW13" s="84">
        <f>'BAR BB| Open rates'!AW13*0.82</f>
        <v>9102</v>
      </c>
      <c r="AX13" s="84">
        <f>'BAR BB| Open rates'!AX13*0.82</f>
        <v>9430</v>
      </c>
      <c r="AY13" s="84">
        <f>'BAR BB| Open rates'!AY13*0.82</f>
        <v>9102</v>
      </c>
    </row>
    <row r="14" spans="1:51"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14" customFormat="1" ht="12" customHeight="1" x14ac:dyDescent="0.2">
      <c r="A15" s="42">
        <v>1</v>
      </c>
      <c r="B15" s="84">
        <f>'BAR BB| Open rates'!B15*0.82</f>
        <v>10332</v>
      </c>
      <c r="C15" s="84">
        <f>'BAR BB| Open rates'!C15*0.82</f>
        <v>11152</v>
      </c>
      <c r="D15" s="84">
        <f>'BAR BB| Open rates'!D15*0.82</f>
        <v>10250</v>
      </c>
      <c r="E15" s="84">
        <f>'BAR BB| Open rates'!E15*0.82</f>
        <v>10250</v>
      </c>
      <c r="F15" s="84">
        <f>'BAR BB| Open rates'!F15*0.82</f>
        <v>15989.999999999998</v>
      </c>
      <c r="G15" s="84">
        <f>'BAR BB| Open rates'!G15*0.82</f>
        <v>15989.999999999998</v>
      </c>
      <c r="H15" s="84">
        <f>'BAR BB| Open rates'!H15*0.82</f>
        <v>12874</v>
      </c>
      <c r="I15" s="84">
        <f>'BAR BB| Open rates'!I15*0.82</f>
        <v>12874</v>
      </c>
      <c r="J15" s="84">
        <f>'BAR BB| Open rates'!J15*0.82</f>
        <v>11152</v>
      </c>
      <c r="K15" s="84">
        <f>'BAR BB| Open rates'!K15*0.82</f>
        <v>10004</v>
      </c>
      <c r="L15" s="84">
        <f>'BAR BB| Open rates'!L15*0.82</f>
        <v>10824</v>
      </c>
      <c r="M15" s="84">
        <f>'BAR BB| Open rates'!M15*0.82</f>
        <v>10004</v>
      </c>
      <c r="N15" s="84">
        <f>'BAR BB| Open rates'!N15*0.82</f>
        <v>12874</v>
      </c>
      <c r="O15" s="84">
        <f>'BAR BB| Open rates'!O15*0.82</f>
        <v>10824</v>
      </c>
      <c r="P15" s="84">
        <f>'BAR BB| Open rates'!P15*0.82</f>
        <v>10004</v>
      </c>
      <c r="Q15" s="84">
        <f>'BAR BB| Open rates'!Q15*0.82</f>
        <v>12874</v>
      </c>
      <c r="R15" s="84">
        <f>'BAR BB| Open rates'!R15*0.82</f>
        <v>15170</v>
      </c>
      <c r="S15" s="84">
        <f>'BAR BB| Open rates'!S15*0.82</f>
        <v>12874</v>
      </c>
      <c r="T15" s="84">
        <f>'BAR BB| Open rates'!T15*0.82</f>
        <v>12874</v>
      </c>
      <c r="U15" s="84">
        <f>'BAR BB| Open rates'!U15*0.82</f>
        <v>11152</v>
      </c>
      <c r="V15" s="84">
        <f>'BAR BB| Open rates'!V15*0.82</f>
        <v>12874</v>
      </c>
      <c r="W15" s="84">
        <f>'BAR BB| Open rates'!W15*0.82</f>
        <v>10332</v>
      </c>
      <c r="X15" s="84">
        <f>'BAR BB| Open rates'!X15*0.82</f>
        <v>10332</v>
      </c>
      <c r="Y15" s="84">
        <f>'BAR BB| Open rates'!Y15*0.82</f>
        <v>10332</v>
      </c>
      <c r="Z15" s="84">
        <f>'BAR BB| Open rates'!Z15*0.82</f>
        <v>10332</v>
      </c>
      <c r="AA15" s="84">
        <f>'BAR BB| Open rates'!AA15*0.82</f>
        <v>18450</v>
      </c>
      <c r="AB15" s="84">
        <f>'BAR BB| Open rates'!AB15*0.82</f>
        <v>10332</v>
      </c>
      <c r="AC15" s="84">
        <f>'BAR BB| Open rates'!AC15*0.82</f>
        <v>17630</v>
      </c>
      <c r="AD15" s="84">
        <f>'BAR BB| Open rates'!AD15*0.82</f>
        <v>17630</v>
      </c>
      <c r="AE15" s="84">
        <f>'BAR BB| Open rates'!AE15*0.82</f>
        <v>17630</v>
      </c>
      <c r="AF15" s="84">
        <f>'BAR BB| Open rates'!AF15*0.82</f>
        <v>17630</v>
      </c>
      <c r="AG15" s="84">
        <f>'BAR BB| Open rates'!AG15*0.82</f>
        <v>17630</v>
      </c>
      <c r="AH15" s="84">
        <f>'BAR BB| Open rates'!AH15*0.82</f>
        <v>17630</v>
      </c>
      <c r="AI15" s="84">
        <f>'BAR BB| Open rates'!AI15*0.82</f>
        <v>17630</v>
      </c>
      <c r="AJ15" s="84">
        <f>'BAR BB| Open rates'!AJ15*0.82</f>
        <v>17630</v>
      </c>
      <c r="AK15" s="84">
        <f>'BAR BB| Open rates'!AK15*0.82</f>
        <v>17630</v>
      </c>
      <c r="AL15" s="84">
        <f>'BAR BB| Open rates'!AL15*0.82</f>
        <v>17630</v>
      </c>
      <c r="AM15" s="84">
        <f>'BAR BB| Open rates'!AM15*0.82</f>
        <v>17630</v>
      </c>
      <c r="AN15" s="84">
        <f>'BAR BB| Open rates'!AN15*0.82</f>
        <v>17630</v>
      </c>
      <c r="AO15" s="84">
        <f>'BAR BB| Open rates'!AO15*0.82</f>
        <v>15170</v>
      </c>
      <c r="AP15" s="84">
        <f>'BAR BB| Open rates'!AP15*0.82</f>
        <v>15170</v>
      </c>
      <c r="AQ15" s="84">
        <f>'BAR BB| Open rates'!AQ15*0.82</f>
        <v>11644</v>
      </c>
      <c r="AR15" s="84">
        <f>'BAR BB| Open rates'!AR15*0.82</f>
        <v>11972</v>
      </c>
      <c r="AS15" s="84">
        <f>'BAR BB| Open rates'!AS15*0.82</f>
        <v>11644</v>
      </c>
      <c r="AT15" s="84">
        <f>'BAR BB| Open rates'!AT15*0.82</f>
        <v>11972</v>
      </c>
      <c r="AU15" s="84">
        <f>'BAR BB| Open rates'!AU15*0.82</f>
        <v>11644</v>
      </c>
      <c r="AV15" s="84">
        <f>'BAR BB| Open rates'!AV15*0.82</f>
        <v>11972</v>
      </c>
      <c r="AW15" s="84">
        <f>'BAR BB| Open rates'!AW15*0.82</f>
        <v>11644</v>
      </c>
      <c r="AX15" s="84">
        <f>'BAR BB| Open rates'!AX15*0.82</f>
        <v>11972</v>
      </c>
      <c r="AY15" s="84">
        <f>'BAR BB| Open rates'!AY15*0.82</f>
        <v>11644</v>
      </c>
    </row>
    <row r="16" spans="1:51" s="14" customFormat="1" ht="12" customHeight="1" x14ac:dyDescent="0.2">
      <c r="A16" s="42">
        <v>2</v>
      </c>
      <c r="B16" s="84">
        <f>'BAR BB| Open rates'!B16*0.82</f>
        <v>11562</v>
      </c>
      <c r="C16" s="84">
        <f>'BAR BB| Open rates'!C16*0.82</f>
        <v>12382</v>
      </c>
      <c r="D16" s="84">
        <f>'BAR BB| Open rates'!D16*0.82</f>
        <v>11480</v>
      </c>
      <c r="E16" s="84">
        <f>'BAR BB| Open rates'!E16*0.82</f>
        <v>11480</v>
      </c>
      <c r="F16" s="84">
        <f>'BAR BB| Open rates'!F16*0.82</f>
        <v>17220</v>
      </c>
      <c r="G16" s="84">
        <f>'BAR BB| Open rates'!G16*0.82</f>
        <v>17220</v>
      </c>
      <c r="H16" s="84">
        <f>'BAR BB| Open rates'!H16*0.82</f>
        <v>14104</v>
      </c>
      <c r="I16" s="84">
        <f>'BAR BB| Open rates'!I16*0.82</f>
        <v>14104</v>
      </c>
      <c r="J16" s="84">
        <f>'BAR BB| Open rates'!J16*0.82</f>
        <v>12382</v>
      </c>
      <c r="K16" s="84">
        <f>'BAR BB| Open rates'!K16*0.82</f>
        <v>11234</v>
      </c>
      <c r="L16" s="84">
        <f>'BAR BB| Open rates'!L16*0.82</f>
        <v>12054</v>
      </c>
      <c r="M16" s="84">
        <f>'BAR BB| Open rates'!M16*0.82</f>
        <v>11234</v>
      </c>
      <c r="N16" s="84">
        <f>'BAR BB| Open rates'!N16*0.82</f>
        <v>14104</v>
      </c>
      <c r="O16" s="84">
        <f>'BAR BB| Open rates'!O16*0.82</f>
        <v>12054</v>
      </c>
      <c r="P16" s="84">
        <f>'BAR BB| Open rates'!P16*0.82</f>
        <v>11234</v>
      </c>
      <c r="Q16" s="84">
        <f>'BAR BB| Open rates'!Q16*0.82</f>
        <v>14104</v>
      </c>
      <c r="R16" s="84">
        <f>'BAR BB| Open rates'!R16*0.82</f>
        <v>16400</v>
      </c>
      <c r="S16" s="84">
        <f>'BAR BB| Open rates'!S16*0.82</f>
        <v>14104</v>
      </c>
      <c r="T16" s="84">
        <f>'BAR BB| Open rates'!T16*0.82</f>
        <v>14104</v>
      </c>
      <c r="U16" s="84">
        <f>'BAR BB| Open rates'!U16*0.82</f>
        <v>12382</v>
      </c>
      <c r="V16" s="84">
        <f>'BAR BB| Open rates'!V16*0.82</f>
        <v>14104</v>
      </c>
      <c r="W16" s="84">
        <f>'BAR BB| Open rates'!W16*0.82</f>
        <v>11562</v>
      </c>
      <c r="X16" s="84">
        <f>'BAR BB| Open rates'!X16*0.82</f>
        <v>11562</v>
      </c>
      <c r="Y16" s="84">
        <f>'BAR BB| Open rates'!Y16*0.82</f>
        <v>11562</v>
      </c>
      <c r="Z16" s="84">
        <f>'BAR BB| Open rates'!Z16*0.82</f>
        <v>11562</v>
      </c>
      <c r="AA16" s="84">
        <f>'BAR BB| Open rates'!AA16*0.82</f>
        <v>19680</v>
      </c>
      <c r="AB16" s="84">
        <f>'BAR BB| Open rates'!AB16*0.82</f>
        <v>11562</v>
      </c>
      <c r="AC16" s="84">
        <f>'BAR BB| Open rates'!AC16*0.82</f>
        <v>18860</v>
      </c>
      <c r="AD16" s="84">
        <f>'BAR BB| Open rates'!AD16*0.82</f>
        <v>18860</v>
      </c>
      <c r="AE16" s="84">
        <f>'BAR BB| Open rates'!AE16*0.82</f>
        <v>18860</v>
      </c>
      <c r="AF16" s="84">
        <f>'BAR BB| Open rates'!AF16*0.82</f>
        <v>18860</v>
      </c>
      <c r="AG16" s="84">
        <f>'BAR BB| Open rates'!AG16*0.82</f>
        <v>18860</v>
      </c>
      <c r="AH16" s="84">
        <f>'BAR BB| Open rates'!AH16*0.82</f>
        <v>18860</v>
      </c>
      <c r="AI16" s="84">
        <f>'BAR BB| Open rates'!AI16*0.82</f>
        <v>18860</v>
      </c>
      <c r="AJ16" s="84">
        <f>'BAR BB| Open rates'!AJ16*0.82</f>
        <v>18860</v>
      </c>
      <c r="AK16" s="84">
        <f>'BAR BB| Open rates'!AK16*0.82</f>
        <v>18860</v>
      </c>
      <c r="AL16" s="84">
        <f>'BAR BB| Open rates'!AL16*0.82</f>
        <v>18860</v>
      </c>
      <c r="AM16" s="84">
        <f>'BAR BB| Open rates'!AM16*0.82</f>
        <v>18860</v>
      </c>
      <c r="AN16" s="84">
        <f>'BAR BB| Open rates'!AN16*0.82</f>
        <v>18860</v>
      </c>
      <c r="AO16" s="84">
        <f>'BAR BB| Open rates'!AO16*0.82</f>
        <v>16400</v>
      </c>
      <c r="AP16" s="84">
        <f>'BAR BB| Open rates'!AP16*0.82</f>
        <v>16400</v>
      </c>
      <c r="AQ16" s="84">
        <f>'BAR BB| Open rates'!AQ16*0.82</f>
        <v>12874</v>
      </c>
      <c r="AR16" s="84">
        <f>'BAR BB| Open rates'!AR16*0.82</f>
        <v>13202</v>
      </c>
      <c r="AS16" s="84">
        <f>'BAR BB| Open rates'!AS16*0.82</f>
        <v>12874</v>
      </c>
      <c r="AT16" s="84">
        <f>'BAR BB| Open rates'!AT16*0.82</f>
        <v>13202</v>
      </c>
      <c r="AU16" s="84">
        <f>'BAR BB| Open rates'!AU16*0.82</f>
        <v>12874</v>
      </c>
      <c r="AV16" s="84">
        <f>'BAR BB| Open rates'!AV16*0.82</f>
        <v>13202</v>
      </c>
      <c r="AW16" s="84">
        <f>'BAR BB| Open rates'!AW16*0.82</f>
        <v>12874</v>
      </c>
      <c r="AX16" s="84">
        <f>'BAR BB| Open rates'!AX16*0.82</f>
        <v>13202</v>
      </c>
      <c r="AY16" s="84">
        <f>'BAR BB| Open rates'!AY16*0.82</f>
        <v>12874</v>
      </c>
    </row>
    <row r="17" spans="1:51"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row>
    <row r="18" spans="1:51" s="14" customFormat="1" ht="12" customHeight="1" x14ac:dyDescent="0.2">
      <c r="A18" s="42">
        <v>1</v>
      </c>
      <c r="B18" s="84">
        <f>'BAR BB| Open rates'!B18*0.82</f>
        <v>10742</v>
      </c>
      <c r="C18" s="84">
        <f>'BAR BB| Open rates'!C18*0.82</f>
        <v>11562</v>
      </c>
      <c r="D18" s="84">
        <f>'BAR BB| Open rates'!D18*0.82</f>
        <v>10660</v>
      </c>
      <c r="E18" s="84">
        <f>'BAR BB| Open rates'!E18*0.82</f>
        <v>10660</v>
      </c>
      <c r="F18" s="84">
        <f>'BAR BB| Open rates'!F18*0.82</f>
        <v>16400</v>
      </c>
      <c r="G18" s="84">
        <f>'BAR BB| Open rates'!G18*0.82</f>
        <v>16400</v>
      </c>
      <c r="H18" s="84">
        <f>'BAR BB| Open rates'!H18*0.82</f>
        <v>13284</v>
      </c>
      <c r="I18" s="84">
        <f>'BAR BB| Open rates'!I18*0.82</f>
        <v>13284</v>
      </c>
      <c r="J18" s="84">
        <f>'BAR BB| Open rates'!J18*0.82</f>
        <v>11562</v>
      </c>
      <c r="K18" s="84">
        <f>'BAR BB| Open rates'!K18*0.82</f>
        <v>10414</v>
      </c>
      <c r="L18" s="84">
        <f>'BAR BB| Open rates'!L18*0.82</f>
        <v>11234</v>
      </c>
      <c r="M18" s="84">
        <f>'BAR BB| Open rates'!M18*0.82</f>
        <v>10414</v>
      </c>
      <c r="N18" s="84">
        <f>'BAR BB| Open rates'!N18*0.82</f>
        <v>13284</v>
      </c>
      <c r="O18" s="84">
        <f>'BAR BB| Open rates'!O18*0.82</f>
        <v>11234</v>
      </c>
      <c r="P18" s="84">
        <f>'BAR BB| Open rates'!P18*0.82</f>
        <v>10414</v>
      </c>
      <c r="Q18" s="84">
        <f>'BAR BB| Open rates'!Q18*0.82</f>
        <v>13284</v>
      </c>
      <c r="R18" s="84">
        <f>'BAR BB| Open rates'!R18*0.82</f>
        <v>15579.999999999998</v>
      </c>
      <c r="S18" s="84">
        <f>'BAR BB| Open rates'!S18*0.82</f>
        <v>13284</v>
      </c>
      <c r="T18" s="84">
        <f>'BAR BB| Open rates'!T18*0.82</f>
        <v>13284</v>
      </c>
      <c r="U18" s="84">
        <f>'BAR BB| Open rates'!U18*0.82</f>
        <v>11562</v>
      </c>
      <c r="V18" s="84">
        <f>'BAR BB| Open rates'!V18*0.82</f>
        <v>13284</v>
      </c>
      <c r="W18" s="84">
        <f>'BAR BB| Open rates'!W18*0.82</f>
        <v>10742</v>
      </c>
      <c r="X18" s="84">
        <f>'BAR BB| Open rates'!X18*0.82</f>
        <v>10742</v>
      </c>
      <c r="Y18" s="84">
        <f>'BAR BB| Open rates'!Y18*0.82</f>
        <v>10742</v>
      </c>
      <c r="Z18" s="84">
        <f>'BAR BB| Open rates'!Z18*0.82</f>
        <v>10742</v>
      </c>
      <c r="AA18" s="84">
        <f>'BAR BB| Open rates'!AA18*0.82</f>
        <v>18860</v>
      </c>
      <c r="AB18" s="84">
        <f>'BAR BB| Open rates'!AB18*0.82</f>
        <v>10742</v>
      </c>
      <c r="AC18" s="84">
        <f>'BAR BB| Open rates'!AC18*0.82</f>
        <v>19270</v>
      </c>
      <c r="AD18" s="84">
        <f>'BAR BB| Open rates'!AD18*0.82</f>
        <v>19270</v>
      </c>
      <c r="AE18" s="84">
        <f>'BAR BB| Open rates'!AE18*0.82</f>
        <v>19270</v>
      </c>
      <c r="AF18" s="84">
        <f>'BAR BB| Open rates'!AF18*0.82</f>
        <v>19270</v>
      </c>
      <c r="AG18" s="84">
        <f>'BAR BB| Open rates'!AG18*0.82</f>
        <v>19270</v>
      </c>
      <c r="AH18" s="84">
        <f>'BAR BB| Open rates'!AH18*0.82</f>
        <v>19270</v>
      </c>
      <c r="AI18" s="84">
        <f>'BAR BB| Open rates'!AI18*0.82</f>
        <v>19270</v>
      </c>
      <c r="AJ18" s="84">
        <f>'BAR BB| Open rates'!AJ18*0.82</f>
        <v>19270</v>
      </c>
      <c r="AK18" s="84">
        <f>'BAR BB| Open rates'!AK18*0.82</f>
        <v>19270</v>
      </c>
      <c r="AL18" s="84">
        <f>'BAR BB| Open rates'!AL18*0.82</f>
        <v>19270</v>
      </c>
      <c r="AM18" s="84">
        <f>'BAR BB| Open rates'!AM18*0.82</f>
        <v>19270</v>
      </c>
      <c r="AN18" s="84">
        <f>'BAR BB| Open rates'!AN18*0.82</f>
        <v>19270</v>
      </c>
      <c r="AO18" s="84">
        <f>'BAR BB| Open rates'!AO18*0.82</f>
        <v>16810</v>
      </c>
      <c r="AP18" s="84">
        <f>'BAR BB| Open rates'!AP18*0.82</f>
        <v>16810</v>
      </c>
      <c r="AQ18" s="84">
        <f>'BAR BB| Open rates'!AQ18*0.82</f>
        <v>13284</v>
      </c>
      <c r="AR18" s="84">
        <f>'BAR BB| Open rates'!AR18*0.82</f>
        <v>13612</v>
      </c>
      <c r="AS18" s="84">
        <f>'BAR BB| Open rates'!AS18*0.82</f>
        <v>13284</v>
      </c>
      <c r="AT18" s="84">
        <f>'BAR BB| Open rates'!AT18*0.82</f>
        <v>13612</v>
      </c>
      <c r="AU18" s="84">
        <f>'BAR BB| Open rates'!AU18*0.82</f>
        <v>13284</v>
      </c>
      <c r="AV18" s="84">
        <f>'BAR BB| Open rates'!AV18*0.82</f>
        <v>13612</v>
      </c>
      <c r="AW18" s="84">
        <f>'BAR BB| Open rates'!AW18*0.82</f>
        <v>13284</v>
      </c>
      <c r="AX18" s="84">
        <f>'BAR BB| Open rates'!AX18*0.82</f>
        <v>13612</v>
      </c>
      <c r="AY18" s="84">
        <f>'BAR BB| Open rates'!AY18*0.82</f>
        <v>13284</v>
      </c>
    </row>
    <row r="19" spans="1:51" s="14" customFormat="1" ht="12" customHeight="1" x14ac:dyDescent="0.2">
      <c r="A19" s="42">
        <v>2</v>
      </c>
      <c r="B19" s="84">
        <f>'BAR BB| Open rates'!B19*0.82</f>
        <v>11972</v>
      </c>
      <c r="C19" s="84">
        <f>'BAR BB| Open rates'!C19*0.82</f>
        <v>12792</v>
      </c>
      <c r="D19" s="84">
        <f>'BAR BB| Open rates'!D19*0.82</f>
        <v>11890</v>
      </c>
      <c r="E19" s="84">
        <f>'BAR BB| Open rates'!E19*0.82</f>
        <v>11890</v>
      </c>
      <c r="F19" s="84">
        <f>'BAR BB| Open rates'!F19*0.82</f>
        <v>17630</v>
      </c>
      <c r="G19" s="84">
        <f>'BAR BB| Open rates'!G19*0.82</f>
        <v>17630</v>
      </c>
      <c r="H19" s="84">
        <f>'BAR BB| Open rates'!H19*0.82</f>
        <v>14514</v>
      </c>
      <c r="I19" s="84">
        <f>'BAR BB| Open rates'!I19*0.82</f>
        <v>14514</v>
      </c>
      <c r="J19" s="84">
        <f>'BAR BB| Open rates'!J19*0.82</f>
        <v>12792</v>
      </c>
      <c r="K19" s="84">
        <f>'BAR BB| Open rates'!K19*0.82</f>
        <v>11644</v>
      </c>
      <c r="L19" s="84">
        <f>'BAR BB| Open rates'!L19*0.82</f>
        <v>12464</v>
      </c>
      <c r="M19" s="84">
        <f>'BAR BB| Open rates'!M19*0.82</f>
        <v>11644</v>
      </c>
      <c r="N19" s="84">
        <f>'BAR BB| Open rates'!N19*0.82</f>
        <v>14514</v>
      </c>
      <c r="O19" s="84">
        <f>'BAR BB| Open rates'!O19*0.82</f>
        <v>12464</v>
      </c>
      <c r="P19" s="84">
        <f>'BAR BB| Open rates'!P19*0.82</f>
        <v>11644</v>
      </c>
      <c r="Q19" s="84">
        <f>'BAR BB| Open rates'!Q19*0.82</f>
        <v>14514</v>
      </c>
      <c r="R19" s="84">
        <f>'BAR BB| Open rates'!R19*0.82</f>
        <v>16810</v>
      </c>
      <c r="S19" s="84">
        <f>'BAR BB| Open rates'!S19*0.82</f>
        <v>14514</v>
      </c>
      <c r="T19" s="84">
        <f>'BAR BB| Open rates'!T19*0.82</f>
        <v>14514</v>
      </c>
      <c r="U19" s="84">
        <f>'BAR BB| Open rates'!U19*0.82</f>
        <v>12792</v>
      </c>
      <c r="V19" s="84">
        <f>'BAR BB| Open rates'!V19*0.82</f>
        <v>14514</v>
      </c>
      <c r="W19" s="84">
        <f>'BAR BB| Open rates'!W19*0.82</f>
        <v>11972</v>
      </c>
      <c r="X19" s="84">
        <f>'BAR BB| Open rates'!X19*0.82</f>
        <v>11972</v>
      </c>
      <c r="Y19" s="84">
        <f>'BAR BB| Open rates'!Y19*0.82</f>
        <v>11972</v>
      </c>
      <c r="Z19" s="84">
        <f>'BAR BB| Open rates'!Z19*0.82</f>
        <v>11972</v>
      </c>
      <c r="AA19" s="84">
        <f>'BAR BB| Open rates'!AA19*0.82</f>
        <v>20090</v>
      </c>
      <c r="AB19" s="84">
        <f>'BAR BB| Open rates'!AB19*0.82</f>
        <v>11972</v>
      </c>
      <c r="AC19" s="84">
        <f>'BAR BB| Open rates'!AC19*0.82</f>
        <v>20500</v>
      </c>
      <c r="AD19" s="84">
        <f>'BAR BB| Open rates'!AD19*0.82</f>
        <v>20500</v>
      </c>
      <c r="AE19" s="84">
        <f>'BAR BB| Open rates'!AE19*0.82</f>
        <v>20500</v>
      </c>
      <c r="AF19" s="84">
        <f>'BAR BB| Open rates'!AF19*0.82</f>
        <v>20500</v>
      </c>
      <c r="AG19" s="84">
        <f>'BAR BB| Open rates'!AG19*0.82</f>
        <v>20500</v>
      </c>
      <c r="AH19" s="84">
        <f>'BAR BB| Open rates'!AH19*0.82</f>
        <v>20500</v>
      </c>
      <c r="AI19" s="84">
        <f>'BAR BB| Open rates'!AI19*0.82</f>
        <v>20500</v>
      </c>
      <c r="AJ19" s="84">
        <f>'BAR BB| Open rates'!AJ19*0.82</f>
        <v>20500</v>
      </c>
      <c r="AK19" s="84">
        <f>'BAR BB| Open rates'!AK19*0.82</f>
        <v>20500</v>
      </c>
      <c r="AL19" s="84">
        <f>'BAR BB| Open rates'!AL19*0.82</f>
        <v>20500</v>
      </c>
      <c r="AM19" s="84">
        <f>'BAR BB| Open rates'!AM19*0.82</f>
        <v>20500</v>
      </c>
      <c r="AN19" s="84">
        <f>'BAR BB| Open rates'!AN19*0.82</f>
        <v>20500</v>
      </c>
      <c r="AO19" s="84">
        <f>'BAR BB| Open rates'!AO19*0.82</f>
        <v>18040</v>
      </c>
      <c r="AP19" s="84">
        <f>'BAR BB| Open rates'!AP19*0.82</f>
        <v>18040</v>
      </c>
      <c r="AQ19" s="84">
        <f>'BAR BB| Open rates'!AQ19*0.82</f>
        <v>14514</v>
      </c>
      <c r="AR19" s="84">
        <f>'BAR BB| Open rates'!AR19*0.82</f>
        <v>14842</v>
      </c>
      <c r="AS19" s="84">
        <f>'BAR BB| Open rates'!AS19*0.82</f>
        <v>14514</v>
      </c>
      <c r="AT19" s="84">
        <f>'BAR BB| Open rates'!AT19*0.82</f>
        <v>14842</v>
      </c>
      <c r="AU19" s="84">
        <f>'BAR BB| Open rates'!AU19*0.82</f>
        <v>14514</v>
      </c>
      <c r="AV19" s="84">
        <f>'BAR BB| Open rates'!AV19*0.82</f>
        <v>14842</v>
      </c>
      <c r="AW19" s="84">
        <f>'BAR BB| Open rates'!AW19*0.82</f>
        <v>14514</v>
      </c>
      <c r="AX19" s="84">
        <f>'BAR BB| Open rates'!AX19*0.82</f>
        <v>14842</v>
      </c>
      <c r="AY19" s="84">
        <f>'BAR BB| Open rates'!AY19*0.82</f>
        <v>14514</v>
      </c>
    </row>
    <row r="20" spans="1:51"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1:51" s="14" customFormat="1" ht="12" customHeight="1" x14ac:dyDescent="0.2">
      <c r="A21" s="42">
        <v>1</v>
      </c>
      <c r="B21" s="84">
        <f>'BAR BB| Open rates'!B21*0.82</f>
        <v>12300</v>
      </c>
      <c r="C21" s="84">
        <f>'BAR BB| Open rates'!C21*0.82</f>
        <v>13120</v>
      </c>
      <c r="D21" s="84">
        <f>'BAR BB| Open rates'!D21*0.82</f>
        <v>12218</v>
      </c>
      <c r="E21" s="84">
        <f>'BAR BB| Open rates'!E21*0.82</f>
        <v>12218</v>
      </c>
      <c r="F21" s="84">
        <f>'BAR BB| Open rates'!F21*0.82</f>
        <v>17958</v>
      </c>
      <c r="G21" s="84">
        <f>'BAR BB| Open rates'!G21*0.82</f>
        <v>17958</v>
      </c>
      <c r="H21" s="84">
        <f>'BAR BB| Open rates'!H21*0.82</f>
        <v>14842</v>
      </c>
      <c r="I21" s="84">
        <f>'BAR BB| Open rates'!I21*0.82</f>
        <v>14842</v>
      </c>
      <c r="J21" s="84">
        <f>'BAR BB| Open rates'!J21*0.82</f>
        <v>13120</v>
      </c>
      <c r="K21" s="84">
        <f>'BAR BB| Open rates'!K21*0.82</f>
        <v>11972</v>
      </c>
      <c r="L21" s="84">
        <f>'BAR BB| Open rates'!L21*0.82</f>
        <v>12792</v>
      </c>
      <c r="M21" s="84">
        <f>'BAR BB| Open rates'!M21*0.82</f>
        <v>11972</v>
      </c>
      <c r="N21" s="84">
        <f>'BAR BB| Open rates'!N21*0.82</f>
        <v>14842</v>
      </c>
      <c r="O21" s="84">
        <f>'BAR BB| Open rates'!O21*0.82</f>
        <v>12792</v>
      </c>
      <c r="P21" s="84">
        <f>'BAR BB| Open rates'!P21*0.82</f>
        <v>11972</v>
      </c>
      <c r="Q21" s="84">
        <f>'BAR BB| Open rates'!Q21*0.82</f>
        <v>14842</v>
      </c>
      <c r="R21" s="84">
        <f>'BAR BB| Open rates'!R21*0.82</f>
        <v>17138</v>
      </c>
      <c r="S21" s="84">
        <f>'BAR BB| Open rates'!S21*0.82</f>
        <v>14842</v>
      </c>
      <c r="T21" s="84">
        <f>'BAR BB| Open rates'!T21*0.82</f>
        <v>14842</v>
      </c>
      <c r="U21" s="84">
        <f>'BAR BB| Open rates'!U21*0.82</f>
        <v>13120</v>
      </c>
      <c r="V21" s="84">
        <f>'BAR BB| Open rates'!V21*0.82</f>
        <v>14842</v>
      </c>
      <c r="W21" s="84">
        <f>'BAR BB| Open rates'!W21*0.82</f>
        <v>12300</v>
      </c>
      <c r="X21" s="84">
        <f>'BAR BB| Open rates'!X21*0.82</f>
        <v>12300</v>
      </c>
      <c r="Y21" s="84">
        <f>'BAR BB| Open rates'!Y21*0.82</f>
        <v>12300</v>
      </c>
      <c r="Z21" s="84">
        <f>'BAR BB| Open rates'!Z21*0.82</f>
        <v>12300</v>
      </c>
      <c r="AA21" s="84">
        <f>'BAR BB| Open rates'!AA21*0.82</f>
        <v>20418</v>
      </c>
      <c r="AB21" s="84">
        <f>'BAR BB| Open rates'!AB21*0.82</f>
        <v>12300</v>
      </c>
      <c r="AC21" s="84">
        <f>'BAR BB| Open rates'!AC21*0.82</f>
        <v>23698</v>
      </c>
      <c r="AD21" s="84">
        <f>'BAR BB| Open rates'!AD21*0.82</f>
        <v>23698</v>
      </c>
      <c r="AE21" s="84">
        <f>'BAR BB| Open rates'!AE21*0.82</f>
        <v>23698</v>
      </c>
      <c r="AF21" s="84">
        <f>'BAR BB| Open rates'!AF21*0.82</f>
        <v>23698</v>
      </c>
      <c r="AG21" s="84">
        <f>'BAR BB| Open rates'!AG21*0.82</f>
        <v>23698</v>
      </c>
      <c r="AH21" s="84">
        <f>'BAR BB| Open rates'!AH21*0.82</f>
        <v>23698</v>
      </c>
      <c r="AI21" s="84">
        <f>'BAR BB| Open rates'!AI21*0.82</f>
        <v>23698</v>
      </c>
      <c r="AJ21" s="84">
        <f>'BAR BB| Open rates'!AJ21*0.82</f>
        <v>23698</v>
      </c>
      <c r="AK21" s="84">
        <f>'BAR BB| Open rates'!AK21*0.82</f>
        <v>23698</v>
      </c>
      <c r="AL21" s="84">
        <f>'BAR BB| Open rates'!AL21*0.82</f>
        <v>23698</v>
      </c>
      <c r="AM21" s="84">
        <f>'BAR BB| Open rates'!AM21*0.82</f>
        <v>23698</v>
      </c>
      <c r="AN21" s="84">
        <f>'BAR BB| Open rates'!AN21*0.82</f>
        <v>23698</v>
      </c>
      <c r="AO21" s="84">
        <f>'BAR BB| Open rates'!AO21*0.82</f>
        <v>21238</v>
      </c>
      <c r="AP21" s="84">
        <f>'BAR BB| Open rates'!AP21*0.82</f>
        <v>21238</v>
      </c>
      <c r="AQ21" s="84">
        <f>'BAR BB| Open rates'!AQ21*0.82</f>
        <v>17712</v>
      </c>
      <c r="AR21" s="84">
        <f>'BAR BB| Open rates'!AR21*0.82</f>
        <v>18040</v>
      </c>
      <c r="AS21" s="84">
        <f>'BAR BB| Open rates'!AS21*0.82</f>
        <v>17712</v>
      </c>
      <c r="AT21" s="84">
        <f>'BAR BB| Open rates'!AT21*0.82</f>
        <v>18040</v>
      </c>
      <c r="AU21" s="84">
        <f>'BAR BB| Open rates'!AU21*0.82</f>
        <v>17712</v>
      </c>
      <c r="AV21" s="84">
        <f>'BAR BB| Open rates'!AV21*0.82</f>
        <v>18040</v>
      </c>
      <c r="AW21" s="84">
        <f>'BAR BB| Open rates'!AW21*0.82</f>
        <v>17712</v>
      </c>
      <c r="AX21" s="84">
        <f>'BAR BB| Open rates'!AX21*0.82</f>
        <v>18040</v>
      </c>
      <c r="AY21" s="84">
        <f>'BAR BB| Open rates'!AY21*0.82</f>
        <v>17712</v>
      </c>
    </row>
    <row r="22" spans="1:51" s="14" customFormat="1" ht="12" customHeight="1" x14ac:dyDescent="0.2">
      <c r="A22" s="42">
        <v>2</v>
      </c>
      <c r="B22" s="84">
        <f>'BAR BB| Open rates'!B22*0.82</f>
        <v>13530</v>
      </c>
      <c r="C22" s="84">
        <f>'BAR BB| Open rates'!C22*0.82</f>
        <v>14350</v>
      </c>
      <c r="D22" s="84">
        <f>'BAR BB| Open rates'!D22*0.82</f>
        <v>13448</v>
      </c>
      <c r="E22" s="84">
        <f>'BAR BB| Open rates'!E22*0.82</f>
        <v>13448</v>
      </c>
      <c r="F22" s="84">
        <f>'BAR BB| Open rates'!F22*0.82</f>
        <v>19188</v>
      </c>
      <c r="G22" s="84">
        <f>'BAR BB| Open rates'!G22*0.82</f>
        <v>19188</v>
      </c>
      <c r="H22" s="84">
        <f>'BAR BB| Open rates'!H22*0.82</f>
        <v>16071.999999999998</v>
      </c>
      <c r="I22" s="84">
        <f>'BAR BB| Open rates'!I22*0.82</f>
        <v>16071.999999999998</v>
      </c>
      <c r="J22" s="84">
        <f>'BAR BB| Open rates'!J22*0.82</f>
        <v>14350</v>
      </c>
      <c r="K22" s="84">
        <f>'BAR BB| Open rates'!K22*0.82</f>
        <v>13202</v>
      </c>
      <c r="L22" s="84">
        <f>'BAR BB| Open rates'!L22*0.82</f>
        <v>14022</v>
      </c>
      <c r="M22" s="84">
        <f>'BAR BB| Open rates'!M22*0.82</f>
        <v>13202</v>
      </c>
      <c r="N22" s="84">
        <f>'BAR BB| Open rates'!N22*0.82</f>
        <v>16071.999999999998</v>
      </c>
      <c r="O22" s="84">
        <f>'BAR BB| Open rates'!O22*0.82</f>
        <v>14022</v>
      </c>
      <c r="P22" s="84">
        <f>'BAR BB| Open rates'!P22*0.82</f>
        <v>13202</v>
      </c>
      <c r="Q22" s="84">
        <f>'BAR BB| Open rates'!Q22*0.82</f>
        <v>16071.999999999998</v>
      </c>
      <c r="R22" s="84">
        <f>'BAR BB| Open rates'!R22*0.82</f>
        <v>18368</v>
      </c>
      <c r="S22" s="84">
        <f>'BAR BB| Open rates'!S22*0.82</f>
        <v>16071.999999999998</v>
      </c>
      <c r="T22" s="84">
        <f>'BAR BB| Open rates'!T22*0.82</f>
        <v>16071.999999999998</v>
      </c>
      <c r="U22" s="84">
        <f>'BAR BB| Open rates'!U22*0.82</f>
        <v>14350</v>
      </c>
      <c r="V22" s="84">
        <f>'BAR BB| Open rates'!V22*0.82</f>
        <v>16071.999999999998</v>
      </c>
      <c r="W22" s="84">
        <f>'BAR BB| Open rates'!W22*0.82</f>
        <v>13530</v>
      </c>
      <c r="X22" s="84">
        <f>'BAR BB| Open rates'!X22*0.82</f>
        <v>13530</v>
      </c>
      <c r="Y22" s="84">
        <f>'BAR BB| Open rates'!Y22*0.82</f>
        <v>13530</v>
      </c>
      <c r="Z22" s="84">
        <f>'BAR BB| Open rates'!Z22*0.82</f>
        <v>13530</v>
      </c>
      <c r="AA22" s="84">
        <f>'BAR BB| Open rates'!AA22*0.82</f>
        <v>21648</v>
      </c>
      <c r="AB22" s="84">
        <f>'BAR BB| Open rates'!AB22*0.82</f>
        <v>13530</v>
      </c>
      <c r="AC22" s="84">
        <f>'BAR BB| Open rates'!AC22*0.82</f>
        <v>24928</v>
      </c>
      <c r="AD22" s="84">
        <f>'BAR BB| Open rates'!AD22*0.82</f>
        <v>24928</v>
      </c>
      <c r="AE22" s="84">
        <f>'BAR BB| Open rates'!AE22*0.82</f>
        <v>24928</v>
      </c>
      <c r="AF22" s="84">
        <f>'BAR BB| Open rates'!AF22*0.82</f>
        <v>24928</v>
      </c>
      <c r="AG22" s="84">
        <f>'BAR BB| Open rates'!AG22*0.82</f>
        <v>24928</v>
      </c>
      <c r="AH22" s="84">
        <f>'BAR BB| Open rates'!AH22*0.82</f>
        <v>24928</v>
      </c>
      <c r="AI22" s="84">
        <f>'BAR BB| Open rates'!AI22*0.82</f>
        <v>24928</v>
      </c>
      <c r="AJ22" s="84">
        <f>'BAR BB| Open rates'!AJ22*0.82</f>
        <v>24928</v>
      </c>
      <c r="AK22" s="84">
        <f>'BAR BB| Open rates'!AK22*0.82</f>
        <v>24928</v>
      </c>
      <c r="AL22" s="84">
        <f>'BAR BB| Open rates'!AL22*0.82</f>
        <v>24928</v>
      </c>
      <c r="AM22" s="84">
        <f>'BAR BB| Open rates'!AM22*0.82</f>
        <v>24928</v>
      </c>
      <c r="AN22" s="84">
        <f>'BAR BB| Open rates'!AN22*0.82</f>
        <v>24928</v>
      </c>
      <c r="AO22" s="84">
        <f>'BAR BB| Open rates'!AO22*0.82</f>
        <v>22468</v>
      </c>
      <c r="AP22" s="84">
        <f>'BAR BB| Open rates'!AP22*0.82</f>
        <v>22468</v>
      </c>
      <c r="AQ22" s="84">
        <f>'BAR BB| Open rates'!AQ22*0.82</f>
        <v>18942</v>
      </c>
      <c r="AR22" s="84">
        <f>'BAR BB| Open rates'!AR22*0.82</f>
        <v>19270</v>
      </c>
      <c r="AS22" s="84">
        <f>'BAR BB| Open rates'!AS22*0.82</f>
        <v>18942</v>
      </c>
      <c r="AT22" s="84">
        <f>'BAR BB| Open rates'!AT22*0.82</f>
        <v>19270</v>
      </c>
      <c r="AU22" s="84">
        <f>'BAR BB| Open rates'!AU22*0.82</f>
        <v>18942</v>
      </c>
      <c r="AV22" s="84">
        <f>'BAR BB| Open rates'!AV22*0.82</f>
        <v>19270</v>
      </c>
      <c r="AW22" s="84">
        <f>'BAR BB| Open rates'!AW22*0.82</f>
        <v>18942</v>
      </c>
      <c r="AX22" s="84">
        <f>'BAR BB| Open rates'!AX22*0.82</f>
        <v>19270</v>
      </c>
      <c r="AY22" s="84">
        <f>'BAR BB| Open rates'!AY22*0.82</f>
        <v>18942</v>
      </c>
    </row>
    <row r="23" spans="1:51" s="14" customFormat="1" ht="12" customHeight="1" x14ac:dyDescent="0.2">
      <c r="A23" s="42">
        <v>3</v>
      </c>
      <c r="B23" s="84">
        <f>'BAR BB| Open rates'!B23*0.82</f>
        <v>14760</v>
      </c>
      <c r="C23" s="84">
        <f>'BAR BB| Open rates'!C23*0.82</f>
        <v>15579.999999999998</v>
      </c>
      <c r="D23" s="84">
        <f>'BAR BB| Open rates'!D23*0.82</f>
        <v>14678</v>
      </c>
      <c r="E23" s="84">
        <f>'BAR BB| Open rates'!E23*0.82</f>
        <v>14678</v>
      </c>
      <c r="F23" s="84">
        <f>'BAR BB| Open rates'!F23*0.82</f>
        <v>20418</v>
      </c>
      <c r="G23" s="84">
        <f>'BAR BB| Open rates'!G23*0.82</f>
        <v>20418</v>
      </c>
      <c r="H23" s="84">
        <f>'BAR BB| Open rates'!H23*0.82</f>
        <v>17302</v>
      </c>
      <c r="I23" s="84">
        <f>'BAR BB| Open rates'!I23*0.82</f>
        <v>17302</v>
      </c>
      <c r="J23" s="84">
        <f>'BAR BB| Open rates'!J23*0.82</f>
        <v>15579.999999999998</v>
      </c>
      <c r="K23" s="84">
        <f>'BAR BB| Open rates'!K23*0.82</f>
        <v>14432</v>
      </c>
      <c r="L23" s="84">
        <f>'BAR BB| Open rates'!L23*0.82</f>
        <v>15252</v>
      </c>
      <c r="M23" s="84">
        <f>'BAR BB| Open rates'!M23*0.82</f>
        <v>14432</v>
      </c>
      <c r="N23" s="84">
        <f>'BAR BB| Open rates'!N23*0.82</f>
        <v>17302</v>
      </c>
      <c r="O23" s="84">
        <f>'BAR BB| Open rates'!O23*0.82</f>
        <v>15252</v>
      </c>
      <c r="P23" s="84">
        <f>'BAR BB| Open rates'!P23*0.82</f>
        <v>14432</v>
      </c>
      <c r="Q23" s="84">
        <f>'BAR BB| Open rates'!Q23*0.82</f>
        <v>17302</v>
      </c>
      <c r="R23" s="84">
        <f>'BAR BB| Open rates'!R23*0.82</f>
        <v>19598</v>
      </c>
      <c r="S23" s="84">
        <f>'BAR BB| Open rates'!S23*0.82</f>
        <v>17302</v>
      </c>
      <c r="T23" s="84">
        <f>'BAR BB| Open rates'!T23*0.82</f>
        <v>17302</v>
      </c>
      <c r="U23" s="84">
        <f>'BAR BB| Open rates'!U23*0.82</f>
        <v>15579.999999999998</v>
      </c>
      <c r="V23" s="84">
        <f>'BAR BB| Open rates'!V23*0.82</f>
        <v>17302</v>
      </c>
      <c r="W23" s="84">
        <f>'BAR BB| Open rates'!W23*0.82</f>
        <v>14760</v>
      </c>
      <c r="X23" s="84">
        <f>'BAR BB| Open rates'!X23*0.82</f>
        <v>14760</v>
      </c>
      <c r="Y23" s="84">
        <f>'BAR BB| Open rates'!Y23*0.82</f>
        <v>14760</v>
      </c>
      <c r="Z23" s="84">
        <f>'BAR BB| Open rates'!Z23*0.82</f>
        <v>14760</v>
      </c>
      <c r="AA23" s="84">
        <f>'BAR BB| Open rates'!AA23*0.82</f>
        <v>22878</v>
      </c>
      <c r="AB23" s="84">
        <f>'BAR BB| Open rates'!AB23*0.82</f>
        <v>14760</v>
      </c>
      <c r="AC23" s="84">
        <f>'BAR BB| Open rates'!AC23*0.82</f>
        <v>26158</v>
      </c>
      <c r="AD23" s="84">
        <f>'BAR BB| Open rates'!AD23*0.82</f>
        <v>26158</v>
      </c>
      <c r="AE23" s="84">
        <f>'BAR BB| Open rates'!AE23*0.82</f>
        <v>26158</v>
      </c>
      <c r="AF23" s="84">
        <f>'BAR BB| Open rates'!AF23*0.82</f>
        <v>26158</v>
      </c>
      <c r="AG23" s="84">
        <f>'BAR BB| Open rates'!AG23*0.82</f>
        <v>26158</v>
      </c>
      <c r="AH23" s="84">
        <f>'BAR BB| Open rates'!AH23*0.82</f>
        <v>26158</v>
      </c>
      <c r="AI23" s="84">
        <f>'BAR BB| Open rates'!AI23*0.82</f>
        <v>26158</v>
      </c>
      <c r="AJ23" s="84">
        <f>'BAR BB| Open rates'!AJ23*0.82</f>
        <v>26158</v>
      </c>
      <c r="AK23" s="84">
        <f>'BAR BB| Open rates'!AK23*0.82</f>
        <v>26158</v>
      </c>
      <c r="AL23" s="84">
        <f>'BAR BB| Open rates'!AL23*0.82</f>
        <v>26158</v>
      </c>
      <c r="AM23" s="84">
        <f>'BAR BB| Open rates'!AM23*0.82</f>
        <v>26158</v>
      </c>
      <c r="AN23" s="84">
        <f>'BAR BB| Open rates'!AN23*0.82</f>
        <v>26158</v>
      </c>
      <c r="AO23" s="84">
        <f>'BAR BB| Open rates'!AO23*0.82</f>
        <v>23698</v>
      </c>
      <c r="AP23" s="84">
        <f>'BAR BB| Open rates'!AP23*0.82</f>
        <v>23698</v>
      </c>
      <c r="AQ23" s="84">
        <f>'BAR BB| Open rates'!AQ23*0.82</f>
        <v>20172</v>
      </c>
      <c r="AR23" s="84">
        <f>'BAR BB| Open rates'!AR23*0.82</f>
        <v>20500</v>
      </c>
      <c r="AS23" s="84">
        <f>'BAR BB| Open rates'!AS23*0.82</f>
        <v>20172</v>
      </c>
      <c r="AT23" s="84">
        <f>'BAR BB| Open rates'!AT23*0.82</f>
        <v>20500</v>
      </c>
      <c r="AU23" s="84">
        <f>'BAR BB| Open rates'!AU23*0.82</f>
        <v>20172</v>
      </c>
      <c r="AV23" s="84">
        <f>'BAR BB| Open rates'!AV23*0.82</f>
        <v>20500</v>
      </c>
      <c r="AW23" s="84">
        <f>'BAR BB| Open rates'!AW23*0.82</f>
        <v>20172</v>
      </c>
      <c r="AX23" s="84">
        <f>'BAR BB| Open rates'!AX23*0.82</f>
        <v>20500</v>
      </c>
      <c r="AY23" s="84">
        <f>'BAR BB| Open rates'!AY23*0.82</f>
        <v>20172</v>
      </c>
    </row>
    <row r="24" spans="1:51" s="14" customFormat="1" ht="12" customHeight="1" x14ac:dyDescent="0.2">
      <c r="A24" s="42">
        <v>4</v>
      </c>
      <c r="B24" s="84">
        <f>'BAR BB| Open rates'!B24*0.82</f>
        <v>15989.999999999998</v>
      </c>
      <c r="C24" s="84">
        <f>'BAR BB| Open rates'!C24*0.82</f>
        <v>16810</v>
      </c>
      <c r="D24" s="84">
        <f>'BAR BB| Open rates'!D24*0.82</f>
        <v>15907.999999999998</v>
      </c>
      <c r="E24" s="84">
        <f>'BAR BB| Open rates'!E24*0.82</f>
        <v>15907.999999999998</v>
      </c>
      <c r="F24" s="84">
        <f>'BAR BB| Open rates'!F24*0.82</f>
        <v>21648</v>
      </c>
      <c r="G24" s="84">
        <f>'BAR BB| Open rates'!G24*0.82</f>
        <v>21648</v>
      </c>
      <c r="H24" s="84">
        <f>'BAR BB| Open rates'!H24*0.82</f>
        <v>18532</v>
      </c>
      <c r="I24" s="84">
        <f>'BAR BB| Open rates'!I24*0.82</f>
        <v>18532</v>
      </c>
      <c r="J24" s="84">
        <f>'BAR BB| Open rates'!J24*0.82</f>
        <v>16810</v>
      </c>
      <c r="K24" s="84">
        <f>'BAR BB| Open rates'!K24*0.82</f>
        <v>15661.999999999998</v>
      </c>
      <c r="L24" s="84">
        <f>'BAR BB| Open rates'!L24*0.82</f>
        <v>16482</v>
      </c>
      <c r="M24" s="84">
        <f>'BAR BB| Open rates'!M24*0.82</f>
        <v>15661.999999999998</v>
      </c>
      <c r="N24" s="84">
        <f>'BAR BB| Open rates'!N24*0.82</f>
        <v>18532</v>
      </c>
      <c r="O24" s="84">
        <f>'BAR BB| Open rates'!O24*0.82</f>
        <v>16482</v>
      </c>
      <c r="P24" s="84">
        <f>'BAR BB| Open rates'!P24*0.82</f>
        <v>15661.999999999998</v>
      </c>
      <c r="Q24" s="84">
        <f>'BAR BB| Open rates'!Q24*0.82</f>
        <v>18532</v>
      </c>
      <c r="R24" s="84">
        <f>'BAR BB| Open rates'!R24*0.82</f>
        <v>20828</v>
      </c>
      <c r="S24" s="84">
        <f>'BAR BB| Open rates'!S24*0.82</f>
        <v>18532</v>
      </c>
      <c r="T24" s="84">
        <f>'BAR BB| Open rates'!T24*0.82</f>
        <v>18532</v>
      </c>
      <c r="U24" s="84">
        <f>'BAR BB| Open rates'!U24*0.82</f>
        <v>16810</v>
      </c>
      <c r="V24" s="84">
        <f>'BAR BB| Open rates'!V24*0.82</f>
        <v>18532</v>
      </c>
      <c r="W24" s="84">
        <f>'BAR BB| Open rates'!W24*0.82</f>
        <v>15989.999999999998</v>
      </c>
      <c r="X24" s="84">
        <f>'BAR BB| Open rates'!X24*0.82</f>
        <v>15989.999999999998</v>
      </c>
      <c r="Y24" s="84">
        <f>'BAR BB| Open rates'!Y24*0.82</f>
        <v>15989.999999999998</v>
      </c>
      <c r="Z24" s="84">
        <f>'BAR BB| Open rates'!Z24*0.82</f>
        <v>15989.999999999998</v>
      </c>
      <c r="AA24" s="84">
        <f>'BAR BB| Open rates'!AA24*0.82</f>
        <v>24108</v>
      </c>
      <c r="AB24" s="84">
        <f>'BAR BB| Open rates'!AB24*0.82</f>
        <v>15989.999999999998</v>
      </c>
      <c r="AC24" s="84">
        <f>'BAR BB| Open rates'!AC24*0.82</f>
        <v>27388</v>
      </c>
      <c r="AD24" s="84">
        <f>'BAR BB| Open rates'!AD24*0.82</f>
        <v>27388</v>
      </c>
      <c r="AE24" s="84">
        <f>'BAR BB| Open rates'!AE24*0.82</f>
        <v>27388</v>
      </c>
      <c r="AF24" s="84">
        <f>'BAR BB| Open rates'!AF24*0.82</f>
        <v>27388</v>
      </c>
      <c r="AG24" s="84">
        <f>'BAR BB| Open rates'!AG24*0.82</f>
        <v>27388</v>
      </c>
      <c r="AH24" s="84">
        <f>'BAR BB| Open rates'!AH24*0.82</f>
        <v>27388</v>
      </c>
      <c r="AI24" s="84">
        <f>'BAR BB| Open rates'!AI24*0.82</f>
        <v>27388</v>
      </c>
      <c r="AJ24" s="84">
        <f>'BAR BB| Open rates'!AJ24*0.82</f>
        <v>27388</v>
      </c>
      <c r="AK24" s="84">
        <f>'BAR BB| Open rates'!AK24*0.82</f>
        <v>27388</v>
      </c>
      <c r="AL24" s="84">
        <f>'BAR BB| Open rates'!AL24*0.82</f>
        <v>27388</v>
      </c>
      <c r="AM24" s="84">
        <f>'BAR BB| Open rates'!AM24*0.82</f>
        <v>27388</v>
      </c>
      <c r="AN24" s="84">
        <f>'BAR BB| Open rates'!AN24*0.82</f>
        <v>27388</v>
      </c>
      <c r="AO24" s="84">
        <f>'BAR BB| Open rates'!AO24*0.82</f>
        <v>24928</v>
      </c>
      <c r="AP24" s="84">
        <f>'BAR BB| Open rates'!AP24*0.82</f>
        <v>24928</v>
      </c>
      <c r="AQ24" s="84">
        <f>'BAR BB| Open rates'!AQ24*0.82</f>
        <v>21402</v>
      </c>
      <c r="AR24" s="84">
        <f>'BAR BB| Open rates'!AR24*0.82</f>
        <v>21730</v>
      </c>
      <c r="AS24" s="84">
        <f>'BAR BB| Open rates'!AS24*0.82</f>
        <v>21402</v>
      </c>
      <c r="AT24" s="84">
        <f>'BAR BB| Open rates'!AT24*0.82</f>
        <v>21730</v>
      </c>
      <c r="AU24" s="84">
        <f>'BAR BB| Open rates'!AU24*0.82</f>
        <v>21402</v>
      </c>
      <c r="AV24" s="84">
        <f>'BAR BB| Open rates'!AV24*0.82</f>
        <v>21730</v>
      </c>
      <c r="AW24" s="84">
        <f>'BAR BB| Open rates'!AW24*0.82</f>
        <v>21402</v>
      </c>
      <c r="AX24" s="84">
        <f>'BAR BB| Open rates'!AX24*0.82</f>
        <v>21730</v>
      </c>
      <c r="AY24" s="84">
        <f>'BAR BB| Open rates'!AY24*0.82</f>
        <v>21402</v>
      </c>
    </row>
    <row r="25" spans="1:51"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row>
    <row r="26" spans="1:51" s="14" customFormat="1" ht="12" customHeight="1" x14ac:dyDescent="0.2">
      <c r="A26" s="42">
        <v>1</v>
      </c>
      <c r="B26" s="84">
        <f>'BAR BB| Open rates'!B26*0.82</f>
        <v>17220</v>
      </c>
      <c r="C26" s="84">
        <f>'BAR BB| Open rates'!C26*0.82</f>
        <v>18040</v>
      </c>
      <c r="D26" s="84">
        <f>'BAR BB| Open rates'!D26*0.82</f>
        <v>17138</v>
      </c>
      <c r="E26" s="84">
        <f>'BAR BB| Open rates'!E26*0.82</f>
        <v>17138</v>
      </c>
      <c r="F26" s="84">
        <f>'BAR BB| Open rates'!F26*0.82</f>
        <v>22878</v>
      </c>
      <c r="G26" s="84">
        <f>'BAR BB| Open rates'!G26*0.82</f>
        <v>22878</v>
      </c>
      <c r="H26" s="84">
        <f>'BAR BB| Open rates'!H26*0.82</f>
        <v>19762</v>
      </c>
      <c r="I26" s="84">
        <f>'BAR BB| Open rates'!I26*0.82</f>
        <v>19762</v>
      </c>
      <c r="J26" s="84">
        <f>'BAR BB| Open rates'!J26*0.82</f>
        <v>18040</v>
      </c>
      <c r="K26" s="84">
        <f>'BAR BB| Open rates'!K26*0.82</f>
        <v>16892</v>
      </c>
      <c r="L26" s="84">
        <f>'BAR BB| Open rates'!L26*0.82</f>
        <v>17712</v>
      </c>
      <c r="M26" s="84">
        <f>'BAR BB| Open rates'!M26*0.82</f>
        <v>16892</v>
      </c>
      <c r="N26" s="84">
        <f>'BAR BB| Open rates'!N26*0.82</f>
        <v>19762</v>
      </c>
      <c r="O26" s="84">
        <f>'BAR BB| Open rates'!O26*0.82</f>
        <v>17712</v>
      </c>
      <c r="P26" s="84">
        <f>'BAR BB| Open rates'!P26*0.82</f>
        <v>16892</v>
      </c>
      <c r="Q26" s="84">
        <f>'BAR BB| Open rates'!Q26*0.82</f>
        <v>19762</v>
      </c>
      <c r="R26" s="84">
        <f>'BAR BB| Open rates'!R26*0.82</f>
        <v>22058</v>
      </c>
      <c r="S26" s="84">
        <f>'BAR BB| Open rates'!S26*0.82</f>
        <v>19762</v>
      </c>
      <c r="T26" s="84">
        <f>'BAR BB| Open rates'!T26*0.82</f>
        <v>19762</v>
      </c>
      <c r="U26" s="84">
        <f>'BAR BB| Open rates'!U26*0.82</f>
        <v>18040</v>
      </c>
      <c r="V26" s="84">
        <f>'BAR BB| Open rates'!V26*0.82</f>
        <v>19762</v>
      </c>
      <c r="W26" s="84">
        <f>'BAR BB| Open rates'!W26*0.82</f>
        <v>17220</v>
      </c>
      <c r="X26" s="84">
        <f>'BAR BB| Open rates'!X26*0.82</f>
        <v>17220</v>
      </c>
      <c r="Y26" s="84">
        <f>'BAR BB| Open rates'!Y26*0.82</f>
        <v>17220</v>
      </c>
      <c r="Z26" s="84">
        <f>'BAR BB| Open rates'!Z26*0.82</f>
        <v>17220</v>
      </c>
      <c r="AA26" s="84">
        <f>'BAR BB| Open rates'!AA26*0.82</f>
        <v>25338</v>
      </c>
      <c r="AB26" s="84">
        <f>'BAR BB| Open rates'!AB26*0.82</f>
        <v>17220</v>
      </c>
      <c r="AC26" s="84">
        <f>'BAR BB| Open rates'!AC26*0.82</f>
        <v>29438</v>
      </c>
      <c r="AD26" s="84">
        <f>'BAR BB| Open rates'!AD26*0.82</f>
        <v>29438</v>
      </c>
      <c r="AE26" s="84">
        <f>'BAR BB| Open rates'!AE26*0.82</f>
        <v>29438</v>
      </c>
      <c r="AF26" s="84">
        <f>'BAR BB| Open rates'!AF26*0.82</f>
        <v>29438</v>
      </c>
      <c r="AG26" s="84">
        <f>'BAR BB| Open rates'!AG26*0.82</f>
        <v>29438</v>
      </c>
      <c r="AH26" s="84">
        <f>'BAR BB| Open rates'!AH26*0.82</f>
        <v>29438</v>
      </c>
      <c r="AI26" s="84">
        <f>'BAR BB| Open rates'!AI26*0.82</f>
        <v>29438</v>
      </c>
      <c r="AJ26" s="84">
        <f>'BAR BB| Open rates'!AJ26*0.82</f>
        <v>29438</v>
      </c>
      <c r="AK26" s="84">
        <f>'BAR BB| Open rates'!AK26*0.82</f>
        <v>29438</v>
      </c>
      <c r="AL26" s="84">
        <f>'BAR BB| Open rates'!AL26*0.82</f>
        <v>29438</v>
      </c>
      <c r="AM26" s="84">
        <f>'BAR BB| Open rates'!AM26*0.82</f>
        <v>29438</v>
      </c>
      <c r="AN26" s="84">
        <f>'BAR BB| Open rates'!AN26*0.82</f>
        <v>29438</v>
      </c>
      <c r="AO26" s="84">
        <f>'BAR BB| Open rates'!AO26*0.82</f>
        <v>26978</v>
      </c>
      <c r="AP26" s="84">
        <f>'BAR BB| Open rates'!AP26*0.82</f>
        <v>26978</v>
      </c>
      <c r="AQ26" s="84">
        <f>'BAR BB| Open rates'!AQ26*0.82</f>
        <v>23452</v>
      </c>
      <c r="AR26" s="84">
        <f>'BAR BB| Open rates'!AR26*0.82</f>
        <v>23780</v>
      </c>
      <c r="AS26" s="84">
        <f>'BAR BB| Open rates'!AS26*0.82</f>
        <v>23452</v>
      </c>
      <c r="AT26" s="84">
        <f>'BAR BB| Open rates'!AT26*0.82</f>
        <v>23780</v>
      </c>
      <c r="AU26" s="84">
        <f>'BAR BB| Open rates'!AU26*0.82</f>
        <v>23452</v>
      </c>
      <c r="AV26" s="84">
        <f>'BAR BB| Open rates'!AV26*0.82</f>
        <v>23780</v>
      </c>
      <c r="AW26" s="84">
        <f>'BAR BB| Open rates'!AW26*0.82</f>
        <v>23452</v>
      </c>
      <c r="AX26" s="84">
        <f>'BAR BB| Open rates'!AX26*0.82</f>
        <v>23780</v>
      </c>
      <c r="AY26" s="84">
        <f>'BAR BB| Open rates'!AY26*0.82</f>
        <v>23452</v>
      </c>
    </row>
    <row r="27" spans="1:51" s="14" customFormat="1" ht="12" customHeight="1" x14ac:dyDescent="0.2">
      <c r="A27" s="42">
        <v>2</v>
      </c>
      <c r="B27" s="84">
        <f>'BAR BB| Open rates'!B27*0.82</f>
        <v>18450</v>
      </c>
      <c r="C27" s="84">
        <f>'BAR BB| Open rates'!C27*0.82</f>
        <v>19270</v>
      </c>
      <c r="D27" s="84">
        <f>'BAR BB| Open rates'!D27*0.82</f>
        <v>18368</v>
      </c>
      <c r="E27" s="84">
        <f>'BAR BB| Open rates'!E27*0.82</f>
        <v>18368</v>
      </c>
      <c r="F27" s="84">
        <f>'BAR BB| Open rates'!F27*0.82</f>
        <v>24108</v>
      </c>
      <c r="G27" s="84">
        <f>'BAR BB| Open rates'!G27*0.82</f>
        <v>24108</v>
      </c>
      <c r="H27" s="84">
        <f>'BAR BB| Open rates'!H27*0.82</f>
        <v>20992</v>
      </c>
      <c r="I27" s="84">
        <f>'BAR BB| Open rates'!I27*0.82</f>
        <v>20992</v>
      </c>
      <c r="J27" s="84">
        <f>'BAR BB| Open rates'!J27*0.82</f>
        <v>19270</v>
      </c>
      <c r="K27" s="84">
        <f>'BAR BB| Open rates'!K27*0.82</f>
        <v>18122</v>
      </c>
      <c r="L27" s="84">
        <f>'BAR BB| Open rates'!L27*0.82</f>
        <v>18942</v>
      </c>
      <c r="M27" s="84">
        <f>'BAR BB| Open rates'!M27*0.82</f>
        <v>18122</v>
      </c>
      <c r="N27" s="84">
        <f>'BAR BB| Open rates'!N27*0.82</f>
        <v>20992</v>
      </c>
      <c r="O27" s="84">
        <f>'BAR BB| Open rates'!O27*0.82</f>
        <v>18942</v>
      </c>
      <c r="P27" s="84">
        <f>'BAR BB| Open rates'!P27*0.82</f>
        <v>18122</v>
      </c>
      <c r="Q27" s="84">
        <f>'BAR BB| Open rates'!Q27*0.82</f>
        <v>20992</v>
      </c>
      <c r="R27" s="84">
        <f>'BAR BB| Open rates'!R27*0.82</f>
        <v>23288</v>
      </c>
      <c r="S27" s="84">
        <f>'BAR BB| Open rates'!S27*0.82</f>
        <v>20992</v>
      </c>
      <c r="T27" s="84">
        <f>'BAR BB| Open rates'!T27*0.82</f>
        <v>20992</v>
      </c>
      <c r="U27" s="84">
        <f>'BAR BB| Open rates'!U27*0.82</f>
        <v>19270</v>
      </c>
      <c r="V27" s="84">
        <f>'BAR BB| Open rates'!V27*0.82</f>
        <v>20992</v>
      </c>
      <c r="W27" s="84">
        <f>'BAR BB| Open rates'!W27*0.82</f>
        <v>18450</v>
      </c>
      <c r="X27" s="84">
        <f>'BAR BB| Open rates'!X27*0.82</f>
        <v>18450</v>
      </c>
      <c r="Y27" s="84">
        <f>'BAR BB| Open rates'!Y27*0.82</f>
        <v>18450</v>
      </c>
      <c r="Z27" s="84">
        <f>'BAR BB| Open rates'!Z27*0.82</f>
        <v>18450</v>
      </c>
      <c r="AA27" s="84">
        <f>'BAR BB| Open rates'!AA27*0.82</f>
        <v>26568</v>
      </c>
      <c r="AB27" s="84">
        <f>'BAR BB| Open rates'!AB27*0.82</f>
        <v>18450</v>
      </c>
      <c r="AC27" s="84">
        <f>'BAR BB| Open rates'!AC27*0.82</f>
        <v>30667.999999999996</v>
      </c>
      <c r="AD27" s="84">
        <f>'BAR BB| Open rates'!AD27*0.82</f>
        <v>30667.999999999996</v>
      </c>
      <c r="AE27" s="84">
        <f>'BAR BB| Open rates'!AE27*0.82</f>
        <v>30667.999999999996</v>
      </c>
      <c r="AF27" s="84">
        <f>'BAR BB| Open rates'!AF27*0.82</f>
        <v>30667.999999999996</v>
      </c>
      <c r="AG27" s="84">
        <f>'BAR BB| Open rates'!AG27*0.82</f>
        <v>30667.999999999996</v>
      </c>
      <c r="AH27" s="84">
        <f>'BAR BB| Open rates'!AH27*0.82</f>
        <v>30667.999999999996</v>
      </c>
      <c r="AI27" s="84">
        <f>'BAR BB| Open rates'!AI27*0.82</f>
        <v>30667.999999999996</v>
      </c>
      <c r="AJ27" s="84">
        <f>'BAR BB| Open rates'!AJ27*0.82</f>
        <v>30667.999999999996</v>
      </c>
      <c r="AK27" s="84">
        <f>'BAR BB| Open rates'!AK27*0.82</f>
        <v>30667.999999999996</v>
      </c>
      <c r="AL27" s="84">
        <f>'BAR BB| Open rates'!AL27*0.82</f>
        <v>30667.999999999996</v>
      </c>
      <c r="AM27" s="84">
        <f>'BAR BB| Open rates'!AM27*0.82</f>
        <v>30667.999999999996</v>
      </c>
      <c r="AN27" s="84">
        <f>'BAR BB| Open rates'!AN27*0.82</f>
        <v>30667.999999999996</v>
      </c>
      <c r="AO27" s="84">
        <f>'BAR BB| Open rates'!AO27*0.82</f>
        <v>28208</v>
      </c>
      <c r="AP27" s="84">
        <f>'BAR BB| Open rates'!AP27*0.82</f>
        <v>28208</v>
      </c>
      <c r="AQ27" s="84">
        <f>'BAR BB| Open rates'!AQ27*0.82</f>
        <v>24682</v>
      </c>
      <c r="AR27" s="84">
        <f>'BAR BB| Open rates'!AR27*0.82</f>
        <v>25010</v>
      </c>
      <c r="AS27" s="84">
        <f>'BAR BB| Open rates'!AS27*0.82</f>
        <v>24682</v>
      </c>
      <c r="AT27" s="84">
        <f>'BAR BB| Open rates'!AT27*0.82</f>
        <v>25010</v>
      </c>
      <c r="AU27" s="84">
        <f>'BAR BB| Open rates'!AU27*0.82</f>
        <v>24682</v>
      </c>
      <c r="AV27" s="84">
        <f>'BAR BB| Open rates'!AV27*0.82</f>
        <v>25010</v>
      </c>
      <c r="AW27" s="84">
        <f>'BAR BB| Open rates'!AW27*0.82</f>
        <v>24682</v>
      </c>
      <c r="AX27" s="84">
        <f>'BAR BB| Open rates'!AX27*0.82</f>
        <v>25010</v>
      </c>
      <c r="AY27" s="84">
        <f>'BAR BB| Open rates'!AY27*0.82</f>
        <v>24682</v>
      </c>
    </row>
    <row r="28" spans="1:51" s="14" customFormat="1" ht="12" customHeight="1" x14ac:dyDescent="0.2">
      <c r="A28" s="42">
        <v>3</v>
      </c>
      <c r="B28" s="84">
        <f>'BAR BB| Open rates'!B28*0.82</f>
        <v>19680</v>
      </c>
      <c r="C28" s="84">
        <f>'BAR BB| Open rates'!C28*0.82</f>
        <v>20500</v>
      </c>
      <c r="D28" s="84">
        <f>'BAR BB| Open rates'!D28*0.82</f>
        <v>19598</v>
      </c>
      <c r="E28" s="84">
        <f>'BAR BB| Open rates'!E28*0.82</f>
        <v>19598</v>
      </c>
      <c r="F28" s="84">
        <f>'BAR BB| Open rates'!F28*0.82</f>
        <v>25338</v>
      </c>
      <c r="G28" s="84">
        <f>'BAR BB| Open rates'!G28*0.82</f>
        <v>25338</v>
      </c>
      <c r="H28" s="84">
        <f>'BAR BB| Open rates'!H28*0.82</f>
        <v>22222</v>
      </c>
      <c r="I28" s="84">
        <f>'BAR BB| Open rates'!I28*0.82</f>
        <v>22222</v>
      </c>
      <c r="J28" s="84">
        <f>'BAR BB| Open rates'!J28*0.82</f>
        <v>20500</v>
      </c>
      <c r="K28" s="84">
        <f>'BAR BB| Open rates'!K28*0.82</f>
        <v>19352</v>
      </c>
      <c r="L28" s="84">
        <f>'BAR BB| Open rates'!L28*0.82</f>
        <v>20172</v>
      </c>
      <c r="M28" s="84">
        <f>'BAR BB| Open rates'!M28*0.82</f>
        <v>19352</v>
      </c>
      <c r="N28" s="84">
        <f>'BAR BB| Open rates'!N28*0.82</f>
        <v>22222</v>
      </c>
      <c r="O28" s="84">
        <f>'BAR BB| Open rates'!O28*0.82</f>
        <v>20172</v>
      </c>
      <c r="P28" s="84">
        <f>'BAR BB| Open rates'!P28*0.82</f>
        <v>19352</v>
      </c>
      <c r="Q28" s="84">
        <f>'BAR BB| Open rates'!Q28*0.82</f>
        <v>22222</v>
      </c>
      <c r="R28" s="84">
        <f>'BAR BB| Open rates'!R28*0.82</f>
        <v>24518</v>
      </c>
      <c r="S28" s="84">
        <f>'BAR BB| Open rates'!S28*0.82</f>
        <v>22222</v>
      </c>
      <c r="T28" s="84">
        <f>'BAR BB| Open rates'!T28*0.82</f>
        <v>22222</v>
      </c>
      <c r="U28" s="84">
        <f>'BAR BB| Open rates'!U28*0.82</f>
        <v>20500</v>
      </c>
      <c r="V28" s="84">
        <f>'BAR BB| Open rates'!V28*0.82</f>
        <v>22222</v>
      </c>
      <c r="W28" s="84">
        <f>'BAR BB| Open rates'!W28*0.82</f>
        <v>19680</v>
      </c>
      <c r="X28" s="84">
        <f>'BAR BB| Open rates'!X28*0.82</f>
        <v>19680</v>
      </c>
      <c r="Y28" s="84">
        <f>'BAR BB| Open rates'!Y28*0.82</f>
        <v>19680</v>
      </c>
      <c r="Z28" s="84">
        <f>'BAR BB| Open rates'!Z28*0.82</f>
        <v>19680</v>
      </c>
      <c r="AA28" s="84">
        <f>'BAR BB| Open rates'!AA28*0.82</f>
        <v>27798</v>
      </c>
      <c r="AB28" s="84">
        <f>'BAR BB| Open rates'!AB28*0.82</f>
        <v>19680</v>
      </c>
      <c r="AC28" s="84">
        <f>'BAR BB| Open rates'!AC28*0.82</f>
        <v>31897.999999999996</v>
      </c>
      <c r="AD28" s="84">
        <f>'BAR BB| Open rates'!AD28*0.82</f>
        <v>31897.999999999996</v>
      </c>
      <c r="AE28" s="84">
        <f>'BAR BB| Open rates'!AE28*0.82</f>
        <v>31897.999999999996</v>
      </c>
      <c r="AF28" s="84">
        <f>'BAR BB| Open rates'!AF28*0.82</f>
        <v>31897.999999999996</v>
      </c>
      <c r="AG28" s="84">
        <f>'BAR BB| Open rates'!AG28*0.82</f>
        <v>31897.999999999996</v>
      </c>
      <c r="AH28" s="84">
        <f>'BAR BB| Open rates'!AH28*0.82</f>
        <v>31897.999999999996</v>
      </c>
      <c r="AI28" s="84">
        <f>'BAR BB| Open rates'!AI28*0.82</f>
        <v>31897.999999999996</v>
      </c>
      <c r="AJ28" s="84">
        <f>'BAR BB| Open rates'!AJ28*0.82</f>
        <v>31897.999999999996</v>
      </c>
      <c r="AK28" s="84">
        <f>'BAR BB| Open rates'!AK28*0.82</f>
        <v>31897.999999999996</v>
      </c>
      <c r="AL28" s="84">
        <f>'BAR BB| Open rates'!AL28*0.82</f>
        <v>31897.999999999996</v>
      </c>
      <c r="AM28" s="84">
        <f>'BAR BB| Open rates'!AM28*0.82</f>
        <v>31897.999999999996</v>
      </c>
      <c r="AN28" s="84">
        <f>'BAR BB| Open rates'!AN28*0.82</f>
        <v>31897.999999999996</v>
      </c>
      <c r="AO28" s="84">
        <f>'BAR BB| Open rates'!AO28*0.82</f>
        <v>29438</v>
      </c>
      <c r="AP28" s="84">
        <f>'BAR BB| Open rates'!AP28*0.82</f>
        <v>29438</v>
      </c>
      <c r="AQ28" s="84">
        <f>'BAR BB| Open rates'!AQ28*0.82</f>
        <v>25912</v>
      </c>
      <c r="AR28" s="84">
        <f>'BAR BB| Open rates'!AR28*0.82</f>
        <v>26240</v>
      </c>
      <c r="AS28" s="84">
        <f>'BAR BB| Open rates'!AS28*0.82</f>
        <v>25912</v>
      </c>
      <c r="AT28" s="84">
        <f>'BAR BB| Open rates'!AT28*0.82</f>
        <v>26240</v>
      </c>
      <c r="AU28" s="84">
        <f>'BAR BB| Open rates'!AU28*0.82</f>
        <v>25912</v>
      </c>
      <c r="AV28" s="84">
        <f>'BAR BB| Open rates'!AV28*0.82</f>
        <v>26240</v>
      </c>
      <c r="AW28" s="84">
        <f>'BAR BB| Open rates'!AW28*0.82</f>
        <v>25912</v>
      </c>
      <c r="AX28" s="84">
        <f>'BAR BB| Open rates'!AX28*0.82</f>
        <v>26240</v>
      </c>
      <c r="AY28" s="84">
        <f>'BAR BB| Open rates'!AY28*0.82</f>
        <v>25912</v>
      </c>
    </row>
    <row r="29" spans="1:51" s="14" customFormat="1" ht="12" customHeight="1" x14ac:dyDescent="0.2">
      <c r="A29" s="42">
        <v>4</v>
      </c>
      <c r="B29" s="84">
        <f>'BAR BB| Open rates'!B29*0.82</f>
        <v>20910</v>
      </c>
      <c r="C29" s="84">
        <f>'BAR BB| Open rates'!C29*0.82</f>
        <v>21730</v>
      </c>
      <c r="D29" s="84">
        <f>'BAR BB| Open rates'!D29*0.82</f>
        <v>20828</v>
      </c>
      <c r="E29" s="84">
        <f>'BAR BB| Open rates'!E29*0.82</f>
        <v>20828</v>
      </c>
      <c r="F29" s="84">
        <f>'BAR BB| Open rates'!F29*0.82</f>
        <v>26568</v>
      </c>
      <c r="G29" s="84">
        <f>'BAR BB| Open rates'!G29*0.82</f>
        <v>26568</v>
      </c>
      <c r="H29" s="84">
        <f>'BAR BB| Open rates'!H29*0.82</f>
        <v>23452</v>
      </c>
      <c r="I29" s="84">
        <f>'BAR BB| Open rates'!I29*0.82</f>
        <v>23452</v>
      </c>
      <c r="J29" s="84">
        <f>'BAR BB| Open rates'!J29*0.82</f>
        <v>21730</v>
      </c>
      <c r="K29" s="84">
        <f>'BAR BB| Open rates'!K29*0.82</f>
        <v>20582</v>
      </c>
      <c r="L29" s="84">
        <f>'BAR BB| Open rates'!L29*0.82</f>
        <v>21402</v>
      </c>
      <c r="M29" s="84">
        <f>'BAR BB| Open rates'!M29*0.82</f>
        <v>20582</v>
      </c>
      <c r="N29" s="84">
        <f>'BAR BB| Open rates'!N29*0.82</f>
        <v>23452</v>
      </c>
      <c r="O29" s="84">
        <f>'BAR BB| Open rates'!O29*0.82</f>
        <v>21402</v>
      </c>
      <c r="P29" s="84">
        <f>'BAR BB| Open rates'!P29*0.82</f>
        <v>20582</v>
      </c>
      <c r="Q29" s="84">
        <f>'BAR BB| Open rates'!Q29*0.82</f>
        <v>23452</v>
      </c>
      <c r="R29" s="84">
        <f>'BAR BB| Open rates'!R29*0.82</f>
        <v>25748</v>
      </c>
      <c r="S29" s="84">
        <f>'BAR BB| Open rates'!S29*0.82</f>
        <v>23452</v>
      </c>
      <c r="T29" s="84">
        <f>'BAR BB| Open rates'!T29*0.82</f>
        <v>23452</v>
      </c>
      <c r="U29" s="84">
        <f>'BAR BB| Open rates'!U29*0.82</f>
        <v>21730</v>
      </c>
      <c r="V29" s="84">
        <f>'BAR BB| Open rates'!V29*0.82</f>
        <v>23452</v>
      </c>
      <c r="W29" s="84">
        <f>'BAR BB| Open rates'!W29*0.82</f>
        <v>20910</v>
      </c>
      <c r="X29" s="84">
        <f>'BAR BB| Open rates'!X29*0.82</f>
        <v>20910</v>
      </c>
      <c r="Y29" s="84">
        <f>'BAR BB| Open rates'!Y29*0.82</f>
        <v>20910</v>
      </c>
      <c r="Z29" s="84">
        <f>'BAR BB| Open rates'!Z29*0.82</f>
        <v>20910</v>
      </c>
      <c r="AA29" s="84">
        <f>'BAR BB| Open rates'!AA29*0.82</f>
        <v>29028</v>
      </c>
      <c r="AB29" s="84">
        <f>'BAR BB| Open rates'!AB29*0.82</f>
        <v>20910</v>
      </c>
      <c r="AC29" s="84">
        <f>'BAR BB| Open rates'!AC29*0.82</f>
        <v>33128</v>
      </c>
      <c r="AD29" s="84">
        <f>'BAR BB| Open rates'!AD29*0.82</f>
        <v>33128</v>
      </c>
      <c r="AE29" s="84">
        <f>'BAR BB| Open rates'!AE29*0.82</f>
        <v>33128</v>
      </c>
      <c r="AF29" s="84">
        <f>'BAR BB| Open rates'!AF29*0.82</f>
        <v>33128</v>
      </c>
      <c r="AG29" s="84">
        <f>'BAR BB| Open rates'!AG29*0.82</f>
        <v>33128</v>
      </c>
      <c r="AH29" s="84">
        <f>'BAR BB| Open rates'!AH29*0.82</f>
        <v>33128</v>
      </c>
      <c r="AI29" s="84">
        <f>'BAR BB| Open rates'!AI29*0.82</f>
        <v>33128</v>
      </c>
      <c r="AJ29" s="84">
        <f>'BAR BB| Open rates'!AJ29*0.82</f>
        <v>33128</v>
      </c>
      <c r="AK29" s="84">
        <f>'BAR BB| Open rates'!AK29*0.82</f>
        <v>33128</v>
      </c>
      <c r="AL29" s="84">
        <f>'BAR BB| Open rates'!AL29*0.82</f>
        <v>33128</v>
      </c>
      <c r="AM29" s="84">
        <f>'BAR BB| Open rates'!AM29*0.82</f>
        <v>33128</v>
      </c>
      <c r="AN29" s="84">
        <f>'BAR BB| Open rates'!AN29*0.82</f>
        <v>33128</v>
      </c>
      <c r="AO29" s="84">
        <f>'BAR BB| Open rates'!AO29*0.82</f>
        <v>30667.999999999996</v>
      </c>
      <c r="AP29" s="84">
        <f>'BAR BB| Open rates'!AP29*0.82</f>
        <v>30667.999999999996</v>
      </c>
      <c r="AQ29" s="84">
        <f>'BAR BB| Open rates'!AQ29*0.82</f>
        <v>27142</v>
      </c>
      <c r="AR29" s="84">
        <f>'BAR BB| Open rates'!AR29*0.82</f>
        <v>27470</v>
      </c>
      <c r="AS29" s="84">
        <f>'BAR BB| Open rates'!AS29*0.82</f>
        <v>27142</v>
      </c>
      <c r="AT29" s="84">
        <f>'BAR BB| Open rates'!AT29*0.82</f>
        <v>27470</v>
      </c>
      <c r="AU29" s="84">
        <f>'BAR BB| Open rates'!AU29*0.82</f>
        <v>27142</v>
      </c>
      <c r="AV29" s="84">
        <f>'BAR BB| Open rates'!AV29*0.82</f>
        <v>27470</v>
      </c>
      <c r="AW29" s="84">
        <f>'BAR BB| Open rates'!AW29*0.82</f>
        <v>27142</v>
      </c>
      <c r="AX29" s="84">
        <f>'BAR BB| Open rates'!AX29*0.82</f>
        <v>27470</v>
      </c>
      <c r="AY29" s="84">
        <f>'BAR BB| Open rates'!AY29*0.82</f>
        <v>27142</v>
      </c>
    </row>
    <row r="30" spans="1:51" s="14" customFormat="1" ht="12" customHeight="1" x14ac:dyDescent="0.2">
      <c r="A30" s="123"/>
    </row>
    <row r="31" spans="1:51" s="14" customFormat="1" ht="12" customHeight="1" x14ac:dyDescent="0.2">
      <c r="A31" s="123"/>
    </row>
    <row r="32" spans="1:51" s="14" customFormat="1" ht="12.75" customHeight="1" x14ac:dyDescent="0.2">
      <c r="A32" s="231" t="s">
        <v>157</v>
      </c>
    </row>
    <row r="33" spans="1:1" s="14" customFormat="1" ht="12.75" customHeight="1" x14ac:dyDescent="0.2">
      <c r="A33" s="231"/>
    </row>
    <row r="34" spans="1:1" s="11" customFormat="1" ht="12.75" customHeight="1" x14ac:dyDescent="0.2">
      <c r="A34" s="231"/>
    </row>
    <row r="35" spans="1:1" s="1" customFormat="1" x14ac:dyDescent="0.2"/>
    <row r="36" spans="1:1" s="76" customFormat="1" ht="12.75" customHeight="1" x14ac:dyDescent="0.2">
      <c r="A36" s="137" t="s">
        <v>58</v>
      </c>
    </row>
    <row r="37" spans="1:1" s="108" customFormat="1" ht="35.25" customHeight="1" x14ac:dyDescent="0.2">
      <c r="A37" s="150" t="s">
        <v>163</v>
      </c>
    </row>
    <row r="38" spans="1:1" s="108" customFormat="1" ht="35.25" customHeight="1" x14ac:dyDescent="0.2">
      <c r="A38" s="150" t="s">
        <v>188</v>
      </c>
    </row>
    <row r="39" spans="1:1" s="108" customFormat="1" ht="35.25" customHeight="1" x14ac:dyDescent="0.2">
      <c r="A39" s="150" t="s">
        <v>164</v>
      </c>
    </row>
    <row r="40" spans="1:1" s="108" customFormat="1" ht="13.5" customHeight="1" x14ac:dyDescent="0.2">
      <c r="A40" s="150" t="s">
        <v>165</v>
      </c>
    </row>
    <row r="41" spans="1:1" s="108" customFormat="1" ht="35.25" customHeight="1" x14ac:dyDescent="0.2">
      <c r="A41" s="150" t="s">
        <v>162</v>
      </c>
    </row>
    <row r="42" spans="1:1" s="108" customFormat="1" ht="35.25" customHeight="1" x14ac:dyDescent="0.2">
      <c r="A42" s="145" t="s">
        <v>173</v>
      </c>
    </row>
    <row r="43" spans="1:1" s="13" customFormat="1" ht="18" customHeight="1" thickBot="1" x14ac:dyDescent="0.25"/>
    <row r="44" spans="1:1" s="76" customFormat="1" ht="12.75" thickBot="1" x14ac:dyDescent="0.25">
      <c r="A44" s="85" t="s">
        <v>65</v>
      </c>
    </row>
    <row r="45" spans="1:1" s="13" customFormat="1" ht="130.5" customHeight="1" x14ac:dyDescent="0.2">
      <c r="A45" s="234" t="s">
        <v>299</v>
      </c>
    </row>
    <row r="46" spans="1:1" x14ac:dyDescent="0.2">
      <c r="A46" s="235"/>
    </row>
    <row r="47" spans="1:1" x14ac:dyDescent="0.2">
      <c r="A47" s="235"/>
    </row>
    <row r="48" spans="1:1" ht="12.75" thickBot="1" x14ac:dyDescent="0.25">
      <c r="A48" s="236"/>
    </row>
  </sheetData>
  <mergeCells count="2">
    <mergeCell ref="A32:A34"/>
    <mergeCell ref="A45:A48"/>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8"/>
  <sheetViews>
    <sheetView zoomScaleNormal="100" workbookViewId="0">
      <pane xSplit="1" topLeftCell="B1" activePane="topRight" state="frozen"/>
      <selection activeCell="BE26" sqref="BE26:BE27"/>
      <selection pane="topRight" activeCell="D34" sqref="D34"/>
    </sheetView>
  </sheetViews>
  <sheetFormatPr defaultColWidth="10.140625" defaultRowHeight="12" x14ac:dyDescent="0.2"/>
  <cols>
    <col min="1" max="1" width="42" style="1" customWidth="1"/>
    <col min="2" max="16384" width="10.140625" style="2"/>
  </cols>
  <sheetData>
    <row r="1" spans="1:51" s="5" customFormat="1" ht="25.5" customHeight="1" x14ac:dyDescent="0.2">
      <c r="A1" s="47" t="s">
        <v>50</v>
      </c>
    </row>
    <row r="2" spans="1:51" s="5" customFormat="1" ht="12.75" x14ac:dyDescent="0.2">
      <c r="A2" s="6" t="s">
        <v>186</v>
      </c>
    </row>
    <row r="3" spans="1:51" s="11" customFormat="1" ht="28.5" customHeight="1" x14ac:dyDescent="0.2">
      <c r="A3" s="74" t="s">
        <v>52</v>
      </c>
      <c r="B3" s="73">
        <f>'BAR BB| Open rates'!B3</f>
        <v>45772</v>
      </c>
      <c r="C3" s="73">
        <f>'BAR BB| Open rates'!C3</f>
        <v>45773</v>
      </c>
      <c r="D3" s="73">
        <f>'BAR BB| Open rates'!D3</f>
        <v>45774</v>
      </c>
      <c r="E3" s="73">
        <f>'BAR BB| Open rates'!E3</f>
        <v>45775</v>
      </c>
      <c r="F3" s="73">
        <f>'BAR BB| Open rates'!F3</f>
        <v>45778</v>
      </c>
      <c r="G3" s="73">
        <f>'BAR BB| Open rates'!G3</f>
        <v>45779</v>
      </c>
      <c r="H3" s="73">
        <f>'BAR BB| Open rates'!H3</f>
        <v>45781</v>
      </c>
      <c r="I3" s="73">
        <f>'BAR BB| Open rates'!I3</f>
        <v>45785</v>
      </c>
      <c r="J3" s="73">
        <f>'BAR BB| Open rates'!J3</f>
        <v>45787</v>
      </c>
      <c r="K3" s="73">
        <f>'BAR BB| Open rates'!K3</f>
        <v>45788</v>
      </c>
      <c r="L3" s="73">
        <f>'BAR BB| Open rates'!L3</f>
        <v>45793</v>
      </c>
      <c r="M3" s="73">
        <f>'BAR BB| Open rates'!M3</f>
        <v>45795</v>
      </c>
      <c r="N3" s="73">
        <f>'BAR BB| Open rates'!N3</f>
        <v>45798</v>
      </c>
      <c r="O3" s="73">
        <f>'BAR BB| Open rates'!O3</f>
        <v>45802</v>
      </c>
      <c r="P3" s="73">
        <f>'BAR BB| Open rates'!P3</f>
        <v>45804</v>
      </c>
      <c r="Q3" s="73">
        <f>'BAR BB| Open rates'!Q3</f>
        <v>45805</v>
      </c>
      <c r="R3" s="73">
        <f>'BAR BB| Open rates'!R3</f>
        <v>45806</v>
      </c>
      <c r="S3" s="73">
        <f>'BAR BB| Open rates'!S3</f>
        <v>45808</v>
      </c>
      <c r="T3" s="73">
        <f>'BAR BB| Open rates'!T3</f>
        <v>45809</v>
      </c>
      <c r="U3" s="73">
        <f>'BAR BB| Open rates'!U3</f>
        <v>45810</v>
      </c>
      <c r="V3" s="73">
        <f>'BAR BB| Open rates'!V3</f>
        <v>45815</v>
      </c>
      <c r="W3" s="73">
        <f>'BAR BB| Open rates'!W3</f>
        <v>45817</v>
      </c>
      <c r="X3" s="73">
        <f>'BAR BB| Open rates'!X3</f>
        <v>45821</v>
      </c>
      <c r="Y3" s="73">
        <f>'BAR BB| Open rates'!Y3</f>
        <v>45823</v>
      </c>
      <c r="Z3" s="73">
        <f>'BAR BB| Open rates'!Z3</f>
        <v>45828</v>
      </c>
      <c r="AA3" s="73">
        <f>'BAR BB| Open rates'!AA3</f>
        <v>45831</v>
      </c>
      <c r="AB3" s="73">
        <f>'BAR BB| Open rates'!AB3</f>
        <v>45836</v>
      </c>
      <c r="AC3" s="73">
        <f>'BAR BB| Open rates'!AC3</f>
        <v>45839</v>
      </c>
      <c r="AD3" s="73">
        <f>'BAR BB| Open rates'!AD3</f>
        <v>45851</v>
      </c>
      <c r="AE3" s="73">
        <f>'BAR BB| Open rates'!AE3</f>
        <v>45852</v>
      </c>
      <c r="AF3" s="73">
        <f>'BAR BB| Open rates'!AF3</f>
        <v>45858</v>
      </c>
      <c r="AG3" s="73">
        <f>'BAR BB| Open rates'!AG3</f>
        <v>45863</v>
      </c>
      <c r="AH3" s="73">
        <f>'BAR BB| Open rates'!AH3</f>
        <v>45865</v>
      </c>
      <c r="AI3" s="73">
        <f>'BAR BB| Open rates'!AI3</f>
        <v>45870</v>
      </c>
      <c r="AJ3" s="73">
        <f>'BAR BB| Open rates'!AJ3</f>
        <v>45872</v>
      </c>
      <c r="AK3" s="73">
        <f>'BAR BB| Open rates'!AK3</f>
        <v>45877</v>
      </c>
      <c r="AL3" s="73">
        <f>'BAR BB| Open rates'!AL3</f>
        <v>45879</v>
      </c>
      <c r="AM3" s="73">
        <f>'BAR BB| Open rates'!AM3</f>
        <v>45884</v>
      </c>
      <c r="AN3" s="73">
        <f>'BAR BB| Open rates'!AN3</f>
        <v>45886</v>
      </c>
      <c r="AO3" s="73">
        <f>'BAR BB| Open rates'!AO3</f>
        <v>45891</v>
      </c>
      <c r="AP3" s="73">
        <f>'BAR BB| Open rates'!AP3</f>
        <v>45893</v>
      </c>
      <c r="AQ3" s="73">
        <f>'BAR BB| Open rates'!AQ3</f>
        <v>45901</v>
      </c>
      <c r="AR3" s="73">
        <f>'BAR BB| Open rates'!AR3</f>
        <v>45905</v>
      </c>
      <c r="AS3" s="73">
        <f>'BAR BB| Open rates'!AS3</f>
        <v>45907</v>
      </c>
      <c r="AT3" s="73">
        <f>'BAR BB| Open rates'!AT3</f>
        <v>45912</v>
      </c>
      <c r="AU3" s="73">
        <f>'BAR BB| Open rates'!AU3</f>
        <v>45914</v>
      </c>
      <c r="AV3" s="73">
        <f>'BAR BB| Open rates'!AV3</f>
        <v>45919</v>
      </c>
      <c r="AW3" s="73">
        <f>'BAR BB| Open rates'!AW3</f>
        <v>45921</v>
      </c>
      <c r="AX3" s="73">
        <f>'BAR BB| Open rates'!AX3</f>
        <v>45926</v>
      </c>
      <c r="AY3" s="73">
        <f>'BAR BB| Open rates'!AY3</f>
        <v>45928</v>
      </c>
    </row>
    <row r="4" spans="1:51" s="11" customFormat="1" ht="28.5" customHeight="1" x14ac:dyDescent="0.2">
      <c r="A4" s="8"/>
      <c r="B4" s="73">
        <f>'BAR BB| Open rates'!B4</f>
        <v>45772</v>
      </c>
      <c r="C4" s="73">
        <f>'BAR BB| Open rates'!C4</f>
        <v>45773</v>
      </c>
      <c r="D4" s="73">
        <f>'BAR BB| Open rates'!D4</f>
        <v>45774</v>
      </c>
      <c r="E4" s="73">
        <f>'BAR BB| Open rates'!E4</f>
        <v>45777</v>
      </c>
      <c r="F4" s="73">
        <f>'BAR BB| Open rates'!F4</f>
        <v>45778</v>
      </c>
      <c r="G4" s="73">
        <f>'BAR BB| Open rates'!G4</f>
        <v>45780</v>
      </c>
      <c r="H4" s="73">
        <f>'BAR BB| Open rates'!H4</f>
        <v>45784</v>
      </c>
      <c r="I4" s="73">
        <f>'BAR BB| Open rates'!I4</f>
        <v>45786</v>
      </c>
      <c r="J4" s="73">
        <f>'BAR BB| Open rates'!J4</f>
        <v>45787</v>
      </c>
      <c r="K4" s="73">
        <f>'BAR BB| Open rates'!K4</f>
        <v>45792</v>
      </c>
      <c r="L4" s="73">
        <f>'BAR BB| Open rates'!L4</f>
        <v>45794</v>
      </c>
      <c r="M4" s="73">
        <f>'BAR BB| Open rates'!M4</f>
        <v>45797</v>
      </c>
      <c r="N4" s="73">
        <f>'BAR BB| Open rates'!N4</f>
        <v>45801</v>
      </c>
      <c r="O4" s="73">
        <f>'BAR BB| Open rates'!O4</f>
        <v>45803</v>
      </c>
      <c r="P4" s="73">
        <f>'BAR BB| Open rates'!P4</f>
        <v>45804</v>
      </c>
      <c r="Q4" s="73">
        <f>'BAR BB| Open rates'!Q4</f>
        <v>45805</v>
      </c>
      <c r="R4" s="73">
        <f>'BAR BB| Open rates'!R4</f>
        <v>45807</v>
      </c>
      <c r="S4" s="73">
        <f>'BAR BB| Open rates'!S4</f>
        <v>45808</v>
      </c>
      <c r="T4" s="73">
        <f>'BAR BB| Open rates'!T4</f>
        <v>45809</v>
      </c>
      <c r="U4" s="73">
        <f>'BAR BB| Open rates'!U4</f>
        <v>45814</v>
      </c>
      <c r="V4" s="73">
        <f>'BAR BB| Open rates'!V4</f>
        <v>45816</v>
      </c>
      <c r="W4" s="73">
        <f>'BAR BB| Open rates'!W4</f>
        <v>45820</v>
      </c>
      <c r="X4" s="73">
        <f>'BAR BB| Open rates'!X4</f>
        <v>45822</v>
      </c>
      <c r="Y4" s="73">
        <f>'BAR BB| Open rates'!Y4</f>
        <v>45827</v>
      </c>
      <c r="Z4" s="73">
        <f>'BAR BB| Open rates'!Z4</f>
        <v>45830</v>
      </c>
      <c r="AA4" s="73">
        <f>'BAR BB| Open rates'!AA4</f>
        <v>45835</v>
      </c>
      <c r="AB4" s="73">
        <f>'BAR BB| Open rates'!AB4</f>
        <v>45838</v>
      </c>
      <c r="AC4" s="73">
        <f>'BAR BB| Open rates'!AC4</f>
        <v>45850</v>
      </c>
      <c r="AD4" s="73">
        <f>'BAR BB| Open rates'!AD4</f>
        <v>45851</v>
      </c>
      <c r="AE4" s="73">
        <f>'BAR BB| Open rates'!AE4</f>
        <v>45857</v>
      </c>
      <c r="AF4" s="73">
        <f>'BAR BB| Open rates'!AF4</f>
        <v>45862</v>
      </c>
      <c r="AG4" s="73">
        <f>'BAR BB| Open rates'!AG4</f>
        <v>45864</v>
      </c>
      <c r="AH4" s="73">
        <f>'BAR BB| Open rates'!AH4</f>
        <v>45869</v>
      </c>
      <c r="AI4" s="73">
        <f>'BAR BB| Open rates'!AI4</f>
        <v>45871</v>
      </c>
      <c r="AJ4" s="73">
        <f>'BAR BB| Open rates'!AJ4</f>
        <v>45876</v>
      </c>
      <c r="AK4" s="73">
        <f>'BAR BB| Open rates'!AK4</f>
        <v>45878</v>
      </c>
      <c r="AL4" s="73">
        <f>'BAR BB| Open rates'!AL4</f>
        <v>45883</v>
      </c>
      <c r="AM4" s="73">
        <f>'BAR BB| Open rates'!AM4</f>
        <v>45885</v>
      </c>
      <c r="AN4" s="73">
        <f>'BAR BB| Open rates'!AN4</f>
        <v>45890</v>
      </c>
      <c r="AO4" s="73">
        <f>'BAR BB| Open rates'!AO4</f>
        <v>45892</v>
      </c>
      <c r="AP4" s="73">
        <f>'BAR BB| Open rates'!AP4</f>
        <v>45900</v>
      </c>
      <c r="AQ4" s="73">
        <f>'BAR BB| Open rates'!AQ4</f>
        <v>45904</v>
      </c>
      <c r="AR4" s="73">
        <f>'BAR BB| Open rates'!AR4</f>
        <v>45906</v>
      </c>
      <c r="AS4" s="73">
        <f>'BAR BB| Open rates'!AS4</f>
        <v>45911</v>
      </c>
      <c r="AT4" s="73">
        <f>'BAR BB| Open rates'!AT4</f>
        <v>45913</v>
      </c>
      <c r="AU4" s="73">
        <f>'BAR BB| Open rates'!AU4</f>
        <v>45918</v>
      </c>
      <c r="AV4" s="73">
        <f>'BAR BB| Open rates'!AV4</f>
        <v>45920</v>
      </c>
      <c r="AW4" s="73">
        <f>'BAR BB| Open rates'!AW4</f>
        <v>45925</v>
      </c>
      <c r="AX4" s="73">
        <f>'BAR BB| Open rates'!AX4</f>
        <v>45927</v>
      </c>
      <c r="AY4" s="73">
        <f>'BAR BB| Open rates'!AY4</f>
        <v>45930</v>
      </c>
    </row>
    <row r="5" spans="1:51" s="14" customFormat="1" ht="12" customHeight="1" x14ac:dyDescent="0.2">
      <c r="A5" s="33" t="s">
        <v>53</v>
      </c>
    </row>
    <row r="6" spans="1:51" s="14" customFormat="1" ht="12" customHeight="1" x14ac:dyDescent="0.2">
      <c r="A6" s="42">
        <v>1</v>
      </c>
      <c r="B6" s="84">
        <f>'BAR BB| Open rates'!B6*0.82 + 25</f>
        <v>4945</v>
      </c>
      <c r="C6" s="84">
        <f>'BAR BB| Open rates'!C6*0.82 + 25</f>
        <v>5765</v>
      </c>
      <c r="D6" s="84">
        <f>'BAR BB| Open rates'!D6*0.82 + 25</f>
        <v>4863</v>
      </c>
      <c r="E6" s="84">
        <f>'BAR BB| Open rates'!E6*0.82 + 25</f>
        <v>4863</v>
      </c>
      <c r="F6" s="84">
        <f>'BAR BB| Open rates'!F6*0.82 + 25</f>
        <v>10603</v>
      </c>
      <c r="G6" s="84">
        <f>'BAR BB| Open rates'!G6*0.82 + 25</f>
        <v>10603</v>
      </c>
      <c r="H6" s="84">
        <f>'BAR BB| Open rates'!H6*0.82 + 25</f>
        <v>7487</v>
      </c>
      <c r="I6" s="84">
        <f>'BAR BB| Open rates'!I6*0.82 + 25</f>
        <v>7487</v>
      </c>
      <c r="J6" s="84">
        <f>'BAR BB| Open rates'!J6*0.82 + 25</f>
        <v>5765</v>
      </c>
      <c r="K6" s="84">
        <f>'BAR BB| Open rates'!K6*0.82 + 25</f>
        <v>4617</v>
      </c>
      <c r="L6" s="84">
        <f>'BAR BB| Open rates'!L6*0.82 + 25</f>
        <v>5437</v>
      </c>
      <c r="M6" s="84">
        <f>'BAR BB| Open rates'!M6*0.82 + 25</f>
        <v>4617</v>
      </c>
      <c r="N6" s="84">
        <f>'BAR BB| Open rates'!N6*0.82 + 25</f>
        <v>7487</v>
      </c>
      <c r="O6" s="84">
        <f>'BAR BB| Open rates'!O6*0.82 + 25</f>
        <v>5437</v>
      </c>
      <c r="P6" s="84">
        <f>'BAR BB| Open rates'!P6*0.82 + 25</f>
        <v>4617</v>
      </c>
      <c r="Q6" s="84">
        <f>'BAR BB| Open rates'!Q6*0.82 + 25</f>
        <v>7487</v>
      </c>
      <c r="R6" s="84">
        <f>'BAR BB| Open rates'!R6*0.82 + 25</f>
        <v>9783</v>
      </c>
      <c r="S6" s="84">
        <f>'BAR BB| Open rates'!S6*0.82 + 25</f>
        <v>7487</v>
      </c>
      <c r="T6" s="84">
        <f>'BAR BB| Open rates'!T6*0.82 + 25</f>
        <v>7487</v>
      </c>
      <c r="U6" s="84">
        <f>'BAR BB| Open rates'!U6*0.82 + 25</f>
        <v>5765</v>
      </c>
      <c r="V6" s="84">
        <f>'BAR BB| Open rates'!V6*0.82 + 25</f>
        <v>7487</v>
      </c>
      <c r="W6" s="84">
        <f>'BAR BB| Open rates'!W6*0.82 + 25</f>
        <v>4945</v>
      </c>
      <c r="X6" s="84">
        <f>'BAR BB| Open rates'!X6*0.82 + 25</f>
        <v>4945</v>
      </c>
      <c r="Y6" s="84">
        <f>'BAR BB| Open rates'!Y6*0.82 + 25</f>
        <v>4945</v>
      </c>
      <c r="Z6" s="84">
        <f>'BAR BB| Open rates'!Z6*0.82 + 25</f>
        <v>4945</v>
      </c>
      <c r="AA6" s="84">
        <f>'BAR BB| Open rates'!AA6*0.82 + 25</f>
        <v>13063</v>
      </c>
      <c r="AB6" s="84">
        <f>'BAR BB| Open rates'!AB6*0.82 + 25</f>
        <v>4945</v>
      </c>
      <c r="AC6" s="84">
        <f>'BAR BB| Open rates'!AC6*0.82 + 25</f>
        <v>11423</v>
      </c>
      <c r="AD6" s="84">
        <f>'BAR BB| Open rates'!AD6*0.82 + 25</f>
        <v>11423</v>
      </c>
      <c r="AE6" s="84">
        <f>'BAR BB| Open rates'!AE6*0.82 + 25</f>
        <v>11423</v>
      </c>
      <c r="AF6" s="84">
        <f>'BAR BB| Open rates'!AF6*0.82 + 25</f>
        <v>11423</v>
      </c>
      <c r="AG6" s="84">
        <f>'BAR BB| Open rates'!AG6*0.82 + 25</f>
        <v>11423</v>
      </c>
      <c r="AH6" s="84">
        <f>'BAR BB| Open rates'!AH6*0.82 + 25</f>
        <v>11423</v>
      </c>
      <c r="AI6" s="84">
        <f>'BAR BB| Open rates'!AI6*0.82 + 25</f>
        <v>11423</v>
      </c>
      <c r="AJ6" s="84">
        <f>'BAR BB| Open rates'!AJ6*0.82 + 25</f>
        <v>11423</v>
      </c>
      <c r="AK6" s="84">
        <f>'BAR BB| Open rates'!AK6*0.82 + 25</f>
        <v>11423</v>
      </c>
      <c r="AL6" s="84">
        <f>'BAR BB| Open rates'!AL6*0.82 + 25</f>
        <v>11423</v>
      </c>
      <c r="AM6" s="84">
        <f>'BAR BB| Open rates'!AM6*0.82 + 25</f>
        <v>11423</v>
      </c>
      <c r="AN6" s="84">
        <f>'BAR BB| Open rates'!AN6*0.82 + 25</f>
        <v>11423</v>
      </c>
      <c r="AO6" s="84">
        <f>'BAR BB| Open rates'!AO6*0.82 + 25</f>
        <v>8963</v>
      </c>
      <c r="AP6" s="84">
        <f>'BAR BB| Open rates'!AP6*0.82 + 25</f>
        <v>8963</v>
      </c>
      <c r="AQ6" s="84">
        <f>'BAR BB| Open rates'!AQ6*0.82 + 25</f>
        <v>5437</v>
      </c>
      <c r="AR6" s="84">
        <f>'BAR BB| Open rates'!AR6*0.82 + 25</f>
        <v>5765</v>
      </c>
      <c r="AS6" s="84">
        <f>'BAR BB| Open rates'!AS6*0.82 + 25</f>
        <v>5437</v>
      </c>
      <c r="AT6" s="84">
        <f>'BAR BB| Open rates'!AT6*0.82 + 25</f>
        <v>5765</v>
      </c>
      <c r="AU6" s="84">
        <f>'BAR BB| Open rates'!AU6*0.82 + 25</f>
        <v>5437</v>
      </c>
      <c r="AV6" s="84">
        <f>'BAR BB| Open rates'!AV6*0.82 + 25</f>
        <v>5765</v>
      </c>
      <c r="AW6" s="84">
        <f>'BAR BB| Open rates'!AW6*0.82 + 25</f>
        <v>5437</v>
      </c>
      <c r="AX6" s="84">
        <f>'BAR BB| Open rates'!AX6*0.82 + 25</f>
        <v>5765</v>
      </c>
      <c r="AY6" s="84">
        <f>'BAR BB| Open rates'!AY6*0.82 + 25</f>
        <v>5437</v>
      </c>
    </row>
    <row r="7" spans="1:51" s="14" customFormat="1" ht="12" customHeight="1" x14ac:dyDescent="0.2">
      <c r="A7" s="42">
        <v>2</v>
      </c>
      <c r="B7" s="84">
        <f>'BAR BB| Open rates'!B7*0.82 + 25</f>
        <v>6175</v>
      </c>
      <c r="C7" s="84">
        <f>'BAR BB| Open rates'!C7*0.82 + 25</f>
        <v>5765</v>
      </c>
      <c r="D7" s="84">
        <f>'BAR BB| Open rates'!D7*0.82 + 25</f>
        <v>6093</v>
      </c>
      <c r="E7" s="84">
        <f>'BAR BB| Open rates'!E7*0.82 + 25</f>
        <v>6093</v>
      </c>
      <c r="F7" s="84">
        <f>'BAR BB| Open rates'!F7*0.82 + 25</f>
        <v>11833</v>
      </c>
      <c r="G7" s="84">
        <f>'BAR BB| Open rates'!G7*0.82 + 25</f>
        <v>11833</v>
      </c>
      <c r="H7" s="84">
        <f>'BAR BB| Open rates'!H7*0.82 + 25</f>
        <v>8717</v>
      </c>
      <c r="I7" s="84">
        <f>'BAR BB| Open rates'!I7*0.82 + 25</f>
        <v>8717</v>
      </c>
      <c r="J7" s="84">
        <f>'BAR BB| Open rates'!J7*0.82 + 25</f>
        <v>6995</v>
      </c>
      <c r="K7" s="84">
        <f>'BAR BB| Open rates'!K7*0.82 + 25</f>
        <v>5847</v>
      </c>
      <c r="L7" s="84">
        <f>'BAR BB| Open rates'!L7*0.82 + 25</f>
        <v>6667</v>
      </c>
      <c r="M7" s="84">
        <f>'BAR BB| Open rates'!M7*0.82 + 25</f>
        <v>5847</v>
      </c>
      <c r="N7" s="84">
        <f>'BAR BB| Open rates'!N7*0.82 + 25</f>
        <v>8717</v>
      </c>
      <c r="O7" s="84">
        <f>'BAR BB| Open rates'!O7*0.82 + 25</f>
        <v>6667</v>
      </c>
      <c r="P7" s="84">
        <f>'BAR BB| Open rates'!P7*0.82 + 25</f>
        <v>5847</v>
      </c>
      <c r="Q7" s="84">
        <f>'BAR BB| Open rates'!Q7*0.82 + 25</f>
        <v>8717</v>
      </c>
      <c r="R7" s="84">
        <f>'BAR BB| Open rates'!R7*0.82 + 25</f>
        <v>11013</v>
      </c>
      <c r="S7" s="84">
        <f>'BAR BB| Open rates'!S7*0.82 + 25</f>
        <v>8717</v>
      </c>
      <c r="T7" s="84">
        <f>'BAR BB| Open rates'!T7*0.82 + 25</f>
        <v>8717</v>
      </c>
      <c r="U7" s="84">
        <f>'BAR BB| Open rates'!U7*0.82 + 25</f>
        <v>6995</v>
      </c>
      <c r="V7" s="84">
        <f>'BAR BB| Open rates'!V7*0.82 + 25</f>
        <v>8717</v>
      </c>
      <c r="W7" s="84">
        <f>'BAR BB| Open rates'!W7*0.82 + 25</f>
        <v>6175</v>
      </c>
      <c r="X7" s="84">
        <f>'BAR BB| Open rates'!X7*0.82 + 25</f>
        <v>6175</v>
      </c>
      <c r="Y7" s="84">
        <f>'BAR BB| Open rates'!Y7*0.82 + 25</f>
        <v>6175</v>
      </c>
      <c r="Z7" s="84">
        <f>'BAR BB| Open rates'!Z7*0.82 + 25</f>
        <v>6175</v>
      </c>
      <c r="AA7" s="84">
        <f>'BAR BB| Open rates'!AA7*0.82 + 25</f>
        <v>14293</v>
      </c>
      <c r="AB7" s="84">
        <f>'BAR BB| Open rates'!AB7*0.82 + 25</f>
        <v>6175</v>
      </c>
      <c r="AC7" s="84">
        <f>'BAR BB| Open rates'!AC7*0.82 + 25</f>
        <v>12653</v>
      </c>
      <c r="AD7" s="84">
        <f>'BAR BB| Open rates'!AD7*0.82 + 25</f>
        <v>12653</v>
      </c>
      <c r="AE7" s="84">
        <f>'BAR BB| Open rates'!AE7*0.82 + 25</f>
        <v>12653</v>
      </c>
      <c r="AF7" s="84">
        <f>'BAR BB| Open rates'!AF7*0.82 + 25</f>
        <v>12653</v>
      </c>
      <c r="AG7" s="84">
        <f>'BAR BB| Open rates'!AG7*0.82 + 25</f>
        <v>12653</v>
      </c>
      <c r="AH7" s="84">
        <f>'BAR BB| Open rates'!AH7*0.82 + 25</f>
        <v>12653</v>
      </c>
      <c r="AI7" s="84">
        <f>'BAR BB| Open rates'!AI7*0.82 + 25</f>
        <v>12653</v>
      </c>
      <c r="AJ7" s="84">
        <f>'BAR BB| Open rates'!AJ7*0.82 + 25</f>
        <v>12653</v>
      </c>
      <c r="AK7" s="84">
        <f>'BAR BB| Open rates'!AK7*0.82 + 25</f>
        <v>12653</v>
      </c>
      <c r="AL7" s="84">
        <f>'BAR BB| Open rates'!AL7*0.82 + 25</f>
        <v>12653</v>
      </c>
      <c r="AM7" s="84">
        <f>'BAR BB| Open rates'!AM7*0.82 + 25</f>
        <v>12653</v>
      </c>
      <c r="AN7" s="84">
        <f>'BAR BB| Open rates'!AN7*0.82 + 25</f>
        <v>12653</v>
      </c>
      <c r="AO7" s="84">
        <f>'BAR BB| Open rates'!AO7*0.82 + 25</f>
        <v>10193</v>
      </c>
      <c r="AP7" s="84">
        <f>'BAR BB| Open rates'!AP7*0.82 + 25</f>
        <v>10193</v>
      </c>
      <c r="AQ7" s="84">
        <f>'BAR BB| Open rates'!AQ7*0.82 + 25</f>
        <v>6667</v>
      </c>
      <c r="AR7" s="84">
        <f>'BAR BB| Open rates'!AR7*0.82 + 25</f>
        <v>6995</v>
      </c>
      <c r="AS7" s="84">
        <f>'BAR BB| Open rates'!AS7*0.82 + 25</f>
        <v>6667</v>
      </c>
      <c r="AT7" s="84">
        <f>'BAR BB| Open rates'!AT7*0.82 + 25</f>
        <v>6995</v>
      </c>
      <c r="AU7" s="84">
        <f>'BAR BB| Open rates'!AU7*0.82 + 25</f>
        <v>6667</v>
      </c>
      <c r="AV7" s="84">
        <f>'BAR BB| Open rates'!AV7*0.82 + 25</f>
        <v>6995</v>
      </c>
      <c r="AW7" s="84">
        <f>'BAR BB| Open rates'!AW7*0.82 + 25</f>
        <v>6667</v>
      </c>
      <c r="AX7" s="84">
        <f>'BAR BB| Open rates'!AX7*0.82 + 25</f>
        <v>6995</v>
      </c>
      <c r="AY7" s="84">
        <f>'BAR BB| Open rates'!AY7*0.82 + 25</f>
        <v>6667</v>
      </c>
    </row>
    <row r="8" spans="1:51"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s="14" customFormat="1" ht="12" customHeight="1" x14ac:dyDescent="0.2">
      <c r="A9" s="149">
        <v>1</v>
      </c>
      <c r="B9" s="84">
        <f>'BAR BB| Open rates'!B9*0.82 + 25</f>
        <v>6585</v>
      </c>
      <c r="C9" s="84">
        <f>'BAR BB| Open rates'!C9*0.82 + 25</f>
        <v>7405</v>
      </c>
      <c r="D9" s="84">
        <f>'BAR BB| Open rates'!D9*0.82 + 25</f>
        <v>6503</v>
      </c>
      <c r="E9" s="84">
        <f>'BAR BB| Open rates'!E9*0.82 + 25</f>
        <v>6503</v>
      </c>
      <c r="F9" s="84">
        <f>'BAR BB| Open rates'!F9*0.82 + 25</f>
        <v>12243</v>
      </c>
      <c r="G9" s="84">
        <f>'BAR BB| Open rates'!G9*0.82 + 25</f>
        <v>12243</v>
      </c>
      <c r="H9" s="84">
        <f>'BAR BB| Open rates'!H9*0.82 + 25</f>
        <v>9127</v>
      </c>
      <c r="I9" s="84">
        <f>'BAR BB| Open rates'!I9*0.82 + 25</f>
        <v>9127</v>
      </c>
      <c r="J9" s="84">
        <f>'BAR BB| Open rates'!J9*0.82 + 25</f>
        <v>7405</v>
      </c>
      <c r="K9" s="84">
        <f>'BAR BB| Open rates'!K9*0.82 + 25</f>
        <v>6257</v>
      </c>
      <c r="L9" s="84">
        <f>'BAR BB| Open rates'!L9*0.82 + 25</f>
        <v>7077</v>
      </c>
      <c r="M9" s="84">
        <f>'BAR BB| Open rates'!M9*0.82 + 25</f>
        <v>6257</v>
      </c>
      <c r="N9" s="84">
        <f>'BAR BB| Open rates'!N9*0.82 + 25</f>
        <v>9127</v>
      </c>
      <c r="O9" s="84">
        <f>'BAR BB| Open rates'!O9*0.82 + 25</f>
        <v>7077</v>
      </c>
      <c r="P9" s="84">
        <f>'BAR BB| Open rates'!P9*0.82 + 25</f>
        <v>6257</v>
      </c>
      <c r="Q9" s="84">
        <f>'BAR BB| Open rates'!Q9*0.82 + 25</f>
        <v>9127</v>
      </c>
      <c r="R9" s="84">
        <f>'BAR BB| Open rates'!R9*0.82 + 25</f>
        <v>11423</v>
      </c>
      <c r="S9" s="84">
        <f>'BAR BB| Open rates'!S9*0.82 + 25</f>
        <v>9127</v>
      </c>
      <c r="T9" s="84">
        <f>'BAR BB| Open rates'!T9*0.82 + 25</f>
        <v>9127</v>
      </c>
      <c r="U9" s="84">
        <f>'BAR BB| Open rates'!U9*0.82 + 25</f>
        <v>7405</v>
      </c>
      <c r="V9" s="84">
        <f>'BAR BB| Open rates'!V9*0.82 + 25</f>
        <v>9127</v>
      </c>
      <c r="W9" s="84">
        <f>'BAR BB| Open rates'!W9*0.82 + 25</f>
        <v>6585</v>
      </c>
      <c r="X9" s="84">
        <f>'BAR BB| Open rates'!X9*0.82 + 25</f>
        <v>6585</v>
      </c>
      <c r="Y9" s="84">
        <f>'BAR BB| Open rates'!Y9*0.82 + 25</f>
        <v>6585</v>
      </c>
      <c r="Z9" s="84">
        <f>'BAR BB| Open rates'!Z9*0.82 + 25</f>
        <v>6585</v>
      </c>
      <c r="AA9" s="84">
        <f>'BAR BB| Open rates'!AA9*0.82 + 25</f>
        <v>14703</v>
      </c>
      <c r="AB9" s="84">
        <f>'BAR BB| Open rates'!AB9*0.82 + 25</f>
        <v>6585</v>
      </c>
      <c r="AC9" s="84">
        <f>'BAR BB| Open rates'!AC9*0.82 + 25</f>
        <v>13063</v>
      </c>
      <c r="AD9" s="84">
        <f>'BAR BB| Open rates'!AD9*0.82 + 25</f>
        <v>13063</v>
      </c>
      <c r="AE9" s="84">
        <f>'BAR BB| Open rates'!AE9*0.82 + 25</f>
        <v>13063</v>
      </c>
      <c r="AF9" s="84">
        <f>'BAR BB| Open rates'!AF9*0.82 + 25</f>
        <v>13063</v>
      </c>
      <c r="AG9" s="84">
        <f>'BAR BB| Open rates'!AG9*0.82 + 25</f>
        <v>13063</v>
      </c>
      <c r="AH9" s="84">
        <f>'BAR BB| Open rates'!AH9*0.82 + 25</f>
        <v>13063</v>
      </c>
      <c r="AI9" s="84">
        <f>'BAR BB| Open rates'!AI9*0.82 + 25</f>
        <v>13063</v>
      </c>
      <c r="AJ9" s="84">
        <f>'BAR BB| Open rates'!AJ9*0.82 + 25</f>
        <v>13063</v>
      </c>
      <c r="AK9" s="84">
        <f>'BAR BB| Open rates'!AK9*0.82 + 25</f>
        <v>13063</v>
      </c>
      <c r="AL9" s="84">
        <f>'BAR BB| Open rates'!AL9*0.82 + 25</f>
        <v>13063</v>
      </c>
      <c r="AM9" s="84">
        <f>'BAR BB| Open rates'!AM9*0.82 + 25</f>
        <v>13063</v>
      </c>
      <c r="AN9" s="84">
        <f>'BAR BB| Open rates'!AN9*0.82 + 25</f>
        <v>13063</v>
      </c>
      <c r="AO9" s="84">
        <f>'BAR BB| Open rates'!AO9*0.82 + 25</f>
        <v>10603</v>
      </c>
      <c r="AP9" s="84">
        <f>'BAR BB| Open rates'!AP9*0.82 + 25</f>
        <v>10603</v>
      </c>
      <c r="AQ9" s="84">
        <f>'BAR BB| Open rates'!AQ9*0.82 + 25</f>
        <v>7077</v>
      </c>
      <c r="AR9" s="84">
        <f>'BAR BB| Open rates'!AR9*0.82 + 25</f>
        <v>7405</v>
      </c>
      <c r="AS9" s="84">
        <f>'BAR BB| Open rates'!AS9*0.82 + 25</f>
        <v>7077</v>
      </c>
      <c r="AT9" s="84">
        <f>'BAR BB| Open rates'!AT9*0.82 + 25</f>
        <v>7405</v>
      </c>
      <c r="AU9" s="84">
        <f>'BAR BB| Open rates'!AU9*0.82 + 25</f>
        <v>7077</v>
      </c>
      <c r="AV9" s="84">
        <f>'BAR BB| Open rates'!AV9*0.82 + 25</f>
        <v>7405</v>
      </c>
      <c r="AW9" s="84">
        <f>'BAR BB| Open rates'!AW9*0.82 + 25</f>
        <v>7077</v>
      </c>
      <c r="AX9" s="84">
        <f>'BAR BB| Open rates'!AX9*0.82 + 25</f>
        <v>7405</v>
      </c>
      <c r="AY9" s="84">
        <f>'BAR BB| Open rates'!AY9*0.82 + 25</f>
        <v>7077</v>
      </c>
    </row>
    <row r="10" spans="1:51" s="14" customFormat="1" ht="12" customHeight="1" x14ac:dyDescent="0.2">
      <c r="A10" s="149">
        <v>2</v>
      </c>
      <c r="B10" s="84">
        <f>'BAR BB| Open rates'!B10*0.82 + 25</f>
        <v>7814.9999999999991</v>
      </c>
      <c r="C10" s="84">
        <f>'BAR BB| Open rates'!C10*0.82 + 25</f>
        <v>8635</v>
      </c>
      <c r="D10" s="84">
        <f>'BAR BB| Open rates'!D10*0.82 + 25</f>
        <v>7732.9999999999991</v>
      </c>
      <c r="E10" s="84">
        <f>'BAR BB| Open rates'!E10*0.82 + 25</f>
        <v>7732.9999999999991</v>
      </c>
      <c r="F10" s="84">
        <f>'BAR BB| Open rates'!F10*0.82 + 25</f>
        <v>13473</v>
      </c>
      <c r="G10" s="84">
        <f>'BAR BB| Open rates'!G10*0.82 + 25</f>
        <v>13473</v>
      </c>
      <c r="H10" s="84">
        <f>'BAR BB| Open rates'!H10*0.82 + 25</f>
        <v>10357</v>
      </c>
      <c r="I10" s="84">
        <f>'BAR BB| Open rates'!I10*0.82 + 25</f>
        <v>10357</v>
      </c>
      <c r="J10" s="84">
        <f>'BAR BB| Open rates'!J10*0.82 + 25</f>
        <v>8635</v>
      </c>
      <c r="K10" s="84">
        <f>'BAR BB| Open rates'!K10*0.82 + 25</f>
        <v>7487</v>
      </c>
      <c r="L10" s="84">
        <f>'BAR BB| Open rates'!L10*0.82 + 25</f>
        <v>8307</v>
      </c>
      <c r="M10" s="84">
        <f>'BAR BB| Open rates'!M10*0.82 + 25</f>
        <v>7487</v>
      </c>
      <c r="N10" s="84">
        <f>'BAR BB| Open rates'!N10*0.82 + 25</f>
        <v>10357</v>
      </c>
      <c r="O10" s="84">
        <f>'BAR BB| Open rates'!O10*0.82 + 25</f>
        <v>8307</v>
      </c>
      <c r="P10" s="84">
        <f>'BAR BB| Open rates'!P10*0.82 + 25</f>
        <v>7487</v>
      </c>
      <c r="Q10" s="84">
        <f>'BAR BB| Open rates'!Q10*0.82 + 25</f>
        <v>10357</v>
      </c>
      <c r="R10" s="84">
        <f>'BAR BB| Open rates'!R10*0.82 + 25</f>
        <v>12653</v>
      </c>
      <c r="S10" s="84">
        <f>'BAR BB| Open rates'!S10*0.82 + 25</f>
        <v>10357</v>
      </c>
      <c r="T10" s="84">
        <f>'BAR BB| Open rates'!T10*0.82 + 25</f>
        <v>10357</v>
      </c>
      <c r="U10" s="84">
        <f>'BAR BB| Open rates'!U10*0.82 + 25</f>
        <v>8635</v>
      </c>
      <c r="V10" s="84">
        <f>'BAR BB| Open rates'!V10*0.82 + 25</f>
        <v>10357</v>
      </c>
      <c r="W10" s="84">
        <f>'BAR BB| Open rates'!W10*0.82 + 25</f>
        <v>7814.9999999999991</v>
      </c>
      <c r="X10" s="84">
        <f>'BAR BB| Open rates'!X10*0.82 + 25</f>
        <v>7814.9999999999991</v>
      </c>
      <c r="Y10" s="84">
        <f>'BAR BB| Open rates'!Y10*0.82 + 25</f>
        <v>7814.9999999999991</v>
      </c>
      <c r="Z10" s="84">
        <f>'BAR BB| Open rates'!Z10*0.82 + 25</f>
        <v>7814.9999999999991</v>
      </c>
      <c r="AA10" s="84">
        <f>'BAR BB| Open rates'!AA10*0.82 + 25</f>
        <v>15932.999999999998</v>
      </c>
      <c r="AB10" s="84">
        <f>'BAR BB| Open rates'!AB10*0.82 + 25</f>
        <v>7814.9999999999991</v>
      </c>
      <c r="AC10" s="84">
        <f>'BAR BB| Open rates'!AC10*0.82 + 25</f>
        <v>14293</v>
      </c>
      <c r="AD10" s="84">
        <f>'BAR BB| Open rates'!AD10*0.82 + 25</f>
        <v>14293</v>
      </c>
      <c r="AE10" s="84">
        <f>'BAR BB| Open rates'!AE10*0.82 + 25</f>
        <v>14293</v>
      </c>
      <c r="AF10" s="84">
        <f>'BAR BB| Open rates'!AF10*0.82 + 25</f>
        <v>14293</v>
      </c>
      <c r="AG10" s="84">
        <f>'BAR BB| Open rates'!AG10*0.82 + 25</f>
        <v>14293</v>
      </c>
      <c r="AH10" s="84">
        <f>'BAR BB| Open rates'!AH10*0.82 + 25</f>
        <v>14293</v>
      </c>
      <c r="AI10" s="84">
        <f>'BAR BB| Open rates'!AI10*0.82 + 25</f>
        <v>14293</v>
      </c>
      <c r="AJ10" s="84">
        <f>'BAR BB| Open rates'!AJ10*0.82 + 25</f>
        <v>14293</v>
      </c>
      <c r="AK10" s="84">
        <f>'BAR BB| Open rates'!AK10*0.82 + 25</f>
        <v>14293</v>
      </c>
      <c r="AL10" s="84">
        <f>'BAR BB| Open rates'!AL10*0.82 + 25</f>
        <v>14293</v>
      </c>
      <c r="AM10" s="84">
        <f>'BAR BB| Open rates'!AM10*0.82 + 25</f>
        <v>14293</v>
      </c>
      <c r="AN10" s="84">
        <f>'BAR BB| Open rates'!AN10*0.82 + 25</f>
        <v>14293</v>
      </c>
      <c r="AO10" s="84">
        <f>'BAR BB| Open rates'!AO10*0.82 + 25</f>
        <v>11833</v>
      </c>
      <c r="AP10" s="84">
        <f>'BAR BB| Open rates'!AP10*0.82 + 25</f>
        <v>11833</v>
      </c>
      <c r="AQ10" s="84">
        <f>'BAR BB| Open rates'!AQ10*0.82 + 25</f>
        <v>8307</v>
      </c>
      <c r="AR10" s="84">
        <f>'BAR BB| Open rates'!AR10*0.82 + 25</f>
        <v>8635</v>
      </c>
      <c r="AS10" s="84">
        <f>'BAR BB| Open rates'!AS10*0.82 + 25</f>
        <v>8307</v>
      </c>
      <c r="AT10" s="84">
        <f>'BAR BB| Open rates'!AT10*0.82 + 25</f>
        <v>8635</v>
      </c>
      <c r="AU10" s="84">
        <f>'BAR BB| Open rates'!AU10*0.82 + 25</f>
        <v>8307</v>
      </c>
      <c r="AV10" s="84">
        <f>'BAR BB| Open rates'!AV10*0.82 + 25</f>
        <v>8635</v>
      </c>
      <c r="AW10" s="84">
        <f>'BAR BB| Open rates'!AW10*0.82 + 25</f>
        <v>8307</v>
      </c>
      <c r="AX10" s="84">
        <f>'BAR BB| Open rates'!AX10*0.82 + 25</f>
        <v>8635</v>
      </c>
      <c r="AY10" s="84">
        <f>'BAR BB| Open rates'!AY10*0.82 + 25</f>
        <v>8307</v>
      </c>
    </row>
    <row r="11" spans="1:51"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row>
    <row r="12" spans="1:51" s="14" customFormat="1" ht="12" customHeight="1" x14ac:dyDescent="0.2">
      <c r="A12" s="149">
        <v>1</v>
      </c>
      <c r="B12" s="84">
        <f>'BAR BB| Open rates'!B12*0.82 + 25</f>
        <v>7405</v>
      </c>
      <c r="C12" s="84">
        <f>'BAR BB| Open rates'!C12*0.82 + 25</f>
        <v>8225</v>
      </c>
      <c r="D12" s="84">
        <f>'BAR BB| Open rates'!D12*0.82 + 25</f>
        <v>7323</v>
      </c>
      <c r="E12" s="84">
        <f>'BAR BB| Open rates'!E12*0.82 + 25</f>
        <v>7323</v>
      </c>
      <c r="F12" s="84">
        <f>'BAR BB| Open rates'!F12*0.82 + 25</f>
        <v>13063</v>
      </c>
      <c r="G12" s="84">
        <f>'BAR BB| Open rates'!G12*0.82 + 25</f>
        <v>13063</v>
      </c>
      <c r="H12" s="84">
        <f>'BAR BB| Open rates'!H12*0.82 + 25</f>
        <v>9947</v>
      </c>
      <c r="I12" s="84">
        <f>'BAR BB| Open rates'!I12*0.82 + 25</f>
        <v>9947</v>
      </c>
      <c r="J12" s="84">
        <f>'BAR BB| Open rates'!J12*0.82 + 25</f>
        <v>8225</v>
      </c>
      <c r="K12" s="84">
        <f>'BAR BB| Open rates'!K12*0.82 + 25</f>
        <v>7077</v>
      </c>
      <c r="L12" s="84">
        <f>'BAR BB| Open rates'!L12*0.82 + 25</f>
        <v>7896.9999999999991</v>
      </c>
      <c r="M12" s="84">
        <f>'BAR BB| Open rates'!M12*0.82 + 25</f>
        <v>7077</v>
      </c>
      <c r="N12" s="84">
        <f>'BAR BB| Open rates'!N12*0.82 + 25</f>
        <v>9947</v>
      </c>
      <c r="O12" s="84">
        <f>'BAR BB| Open rates'!O12*0.82 + 25</f>
        <v>7896.9999999999991</v>
      </c>
      <c r="P12" s="84">
        <f>'BAR BB| Open rates'!P12*0.82 + 25</f>
        <v>7077</v>
      </c>
      <c r="Q12" s="84">
        <f>'BAR BB| Open rates'!Q12*0.82 + 25</f>
        <v>9947</v>
      </c>
      <c r="R12" s="84">
        <f>'BAR BB| Open rates'!R12*0.82 + 25</f>
        <v>12243</v>
      </c>
      <c r="S12" s="84">
        <f>'BAR BB| Open rates'!S12*0.82 + 25</f>
        <v>9947</v>
      </c>
      <c r="T12" s="84">
        <f>'BAR BB| Open rates'!T12*0.82 + 25</f>
        <v>9947</v>
      </c>
      <c r="U12" s="84">
        <f>'BAR BB| Open rates'!U12*0.82 + 25</f>
        <v>8225</v>
      </c>
      <c r="V12" s="84">
        <f>'BAR BB| Open rates'!V12*0.82 + 25</f>
        <v>9947</v>
      </c>
      <c r="W12" s="84">
        <f>'BAR BB| Open rates'!W12*0.82 + 25</f>
        <v>7405</v>
      </c>
      <c r="X12" s="84">
        <f>'BAR BB| Open rates'!X12*0.82 + 25</f>
        <v>7405</v>
      </c>
      <c r="Y12" s="84">
        <f>'BAR BB| Open rates'!Y12*0.82 + 25</f>
        <v>7405</v>
      </c>
      <c r="Z12" s="84">
        <f>'BAR BB| Open rates'!Z12*0.82 + 25</f>
        <v>7405</v>
      </c>
      <c r="AA12" s="84">
        <f>'BAR BB| Open rates'!AA12*0.82 + 25</f>
        <v>15522.999999999998</v>
      </c>
      <c r="AB12" s="84">
        <f>'BAR BB| Open rates'!AB12*0.82 + 25</f>
        <v>7405</v>
      </c>
      <c r="AC12" s="84">
        <f>'BAR BB| Open rates'!AC12*0.82 + 25</f>
        <v>13883</v>
      </c>
      <c r="AD12" s="84">
        <f>'BAR BB| Open rates'!AD12*0.82 + 25</f>
        <v>13883</v>
      </c>
      <c r="AE12" s="84">
        <f>'BAR BB| Open rates'!AE12*0.82 + 25</f>
        <v>13883</v>
      </c>
      <c r="AF12" s="84">
        <f>'BAR BB| Open rates'!AF12*0.82 + 25</f>
        <v>13883</v>
      </c>
      <c r="AG12" s="84">
        <f>'BAR BB| Open rates'!AG12*0.82 + 25</f>
        <v>13883</v>
      </c>
      <c r="AH12" s="84">
        <f>'BAR BB| Open rates'!AH12*0.82 + 25</f>
        <v>13883</v>
      </c>
      <c r="AI12" s="84">
        <f>'BAR BB| Open rates'!AI12*0.82 + 25</f>
        <v>13883</v>
      </c>
      <c r="AJ12" s="84">
        <f>'BAR BB| Open rates'!AJ12*0.82 + 25</f>
        <v>13883</v>
      </c>
      <c r="AK12" s="84">
        <f>'BAR BB| Open rates'!AK12*0.82 + 25</f>
        <v>13883</v>
      </c>
      <c r="AL12" s="84">
        <f>'BAR BB| Open rates'!AL12*0.82 + 25</f>
        <v>13883</v>
      </c>
      <c r="AM12" s="84">
        <f>'BAR BB| Open rates'!AM12*0.82 + 25</f>
        <v>13883</v>
      </c>
      <c r="AN12" s="84">
        <f>'BAR BB| Open rates'!AN12*0.82 + 25</f>
        <v>13883</v>
      </c>
      <c r="AO12" s="84">
        <f>'BAR BB| Open rates'!AO12*0.82 + 25</f>
        <v>11423</v>
      </c>
      <c r="AP12" s="84">
        <f>'BAR BB| Open rates'!AP12*0.82 + 25</f>
        <v>11423</v>
      </c>
      <c r="AQ12" s="84">
        <f>'BAR BB| Open rates'!AQ12*0.82 + 25</f>
        <v>7896.9999999999991</v>
      </c>
      <c r="AR12" s="84">
        <f>'BAR BB| Open rates'!AR12*0.82 + 25</f>
        <v>8225</v>
      </c>
      <c r="AS12" s="84">
        <f>'BAR BB| Open rates'!AS12*0.82 + 25</f>
        <v>7896.9999999999991</v>
      </c>
      <c r="AT12" s="84">
        <f>'BAR BB| Open rates'!AT12*0.82 + 25</f>
        <v>8225</v>
      </c>
      <c r="AU12" s="84">
        <f>'BAR BB| Open rates'!AU12*0.82 + 25</f>
        <v>7896.9999999999991</v>
      </c>
      <c r="AV12" s="84">
        <f>'BAR BB| Open rates'!AV12*0.82 + 25</f>
        <v>8225</v>
      </c>
      <c r="AW12" s="84">
        <f>'BAR BB| Open rates'!AW12*0.82 + 25</f>
        <v>7896.9999999999991</v>
      </c>
      <c r="AX12" s="84">
        <f>'BAR BB| Open rates'!AX12*0.82 + 25</f>
        <v>8225</v>
      </c>
      <c r="AY12" s="84">
        <f>'BAR BB| Open rates'!AY12*0.82 + 25</f>
        <v>7896.9999999999991</v>
      </c>
    </row>
    <row r="13" spans="1:51" s="14" customFormat="1" ht="12" customHeight="1" x14ac:dyDescent="0.2">
      <c r="A13" s="149">
        <v>2</v>
      </c>
      <c r="B13" s="84">
        <f>'BAR BB| Open rates'!B13*0.82 + 25</f>
        <v>8635</v>
      </c>
      <c r="C13" s="84">
        <f>'BAR BB| Open rates'!C13*0.82 + 25</f>
        <v>9455</v>
      </c>
      <c r="D13" s="84">
        <f>'BAR BB| Open rates'!D13*0.82 + 25</f>
        <v>8553</v>
      </c>
      <c r="E13" s="84">
        <f>'BAR BB| Open rates'!E13*0.82 + 25</f>
        <v>8553</v>
      </c>
      <c r="F13" s="84">
        <f>'BAR BB| Open rates'!F13*0.82 + 25</f>
        <v>14293</v>
      </c>
      <c r="G13" s="84">
        <f>'BAR BB| Open rates'!G13*0.82 + 25</f>
        <v>14293</v>
      </c>
      <c r="H13" s="84">
        <f>'BAR BB| Open rates'!H13*0.82 + 25</f>
        <v>11177</v>
      </c>
      <c r="I13" s="84">
        <f>'BAR BB| Open rates'!I13*0.82 + 25</f>
        <v>11177</v>
      </c>
      <c r="J13" s="84">
        <f>'BAR BB| Open rates'!J13*0.82 + 25</f>
        <v>9455</v>
      </c>
      <c r="K13" s="84">
        <f>'BAR BB| Open rates'!K13*0.82 + 25</f>
        <v>8307</v>
      </c>
      <c r="L13" s="84">
        <f>'BAR BB| Open rates'!L13*0.82 + 25</f>
        <v>9127</v>
      </c>
      <c r="M13" s="84">
        <f>'BAR BB| Open rates'!M13*0.82 + 25</f>
        <v>8307</v>
      </c>
      <c r="N13" s="84">
        <f>'BAR BB| Open rates'!N13*0.82 + 25</f>
        <v>11177</v>
      </c>
      <c r="O13" s="84">
        <f>'BAR BB| Open rates'!O13*0.82 + 25</f>
        <v>9127</v>
      </c>
      <c r="P13" s="84">
        <f>'BAR BB| Open rates'!P13*0.82 + 25</f>
        <v>8307</v>
      </c>
      <c r="Q13" s="84">
        <f>'BAR BB| Open rates'!Q13*0.82 + 25</f>
        <v>11177</v>
      </c>
      <c r="R13" s="84">
        <f>'BAR BB| Open rates'!R13*0.82 + 25</f>
        <v>13473</v>
      </c>
      <c r="S13" s="84">
        <f>'BAR BB| Open rates'!S13*0.82 + 25</f>
        <v>11177</v>
      </c>
      <c r="T13" s="84">
        <f>'BAR BB| Open rates'!T13*0.82 + 25</f>
        <v>11177</v>
      </c>
      <c r="U13" s="84">
        <f>'BAR BB| Open rates'!U13*0.82 + 25</f>
        <v>9455</v>
      </c>
      <c r="V13" s="84">
        <f>'BAR BB| Open rates'!V13*0.82 + 25</f>
        <v>11177</v>
      </c>
      <c r="W13" s="84">
        <f>'BAR BB| Open rates'!W13*0.82 + 25</f>
        <v>8635</v>
      </c>
      <c r="X13" s="84">
        <f>'BAR BB| Open rates'!X13*0.82 + 25</f>
        <v>8635</v>
      </c>
      <c r="Y13" s="84">
        <f>'BAR BB| Open rates'!Y13*0.82 + 25</f>
        <v>8635</v>
      </c>
      <c r="Z13" s="84">
        <f>'BAR BB| Open rates'!Z13*0.82 + 25</f>
        <v>8635</v>
      </c>
      <c r="AA13" s="84">
        <f>'BAR BB| Open rates'!AA13*0.82 + 25</f>
        <v>16753</v>
      </c>
      <c r="AB13" s="84">
        <f>'BAR BB| Open rates'!AB13*0.82 + 25</f>
        <v>8635</v>
      </c>
      <c r="AC13" s="84">
        <f>'BAR BB| Open rates'!AC13*0.82 + 25</f>
        <v>15113</v>
      </c>
      <c r="AD13" s="84">
        <f>'BAR BB| Open rates'!AD13*0.82 + 25</f>
        <v>15113</v>
      </c>
      <c r="AE13" s="84">
        <f>'BAR BB| Open rates'!AE13*0.82 + 25</f>
        <v>15113</v>
      </c>
      <c r="AF13" s="84">
        <f>'BAR BB| Open rates'!AF13*0.82 + 25</f>
        <v>15113</v>
      </c>
      <c r="AG13" s="84">
        <f>'BAR BB| Open rates'!AG13*0.82 + 25</f>
        <v>15113</v>
      </c>
      <c r="AH13" s="84">
        <f>'BAR BB| Open rates'!AH13*0.82 + 25</f>
        <v>15113</v>
      </c>
      <c r="AI13" s="84">
        <f>'BAR BB| Open rates'!AI13*0.82 + 25</f>
        <v>15113</v>
      </c>
      <c r="AJ13" s="84">
        <f>'BAR BB| Open rates'!AJ13*0.82 + 25</f>
        <v>15113</v>
      </c>
      <c r="AK13" s="84">
        <f>'BAR BB| Open rates'!AK13*0.82 + 25</f>
        <v>15113</v>
      </c>
      <c r="AL13" s="84">
        <f>'BAR BB| Open rates'!AL13*0.82 + 25</f>
        <v>15113</v>
      </c>
      <c r="AM13" s="84">
        <f>'BAR BB| Open rates'!AM13*0.82 + 25</f>
        <v>15113</v>
      </c>
      <c r="AN13" s="84">
        <f>'BAR BB| Open rates'!AN13*0.82 + 25</f>
        <v>15113</v>
      </c>
      <c r="AO13" s="84">
        <f>'BAR BB| Open rates'!AO13*0.82 + 25</f>
        <v>12653</v>
      </c>
      <c r="AP13" s="84">
        <f>'BAR BB| Open rates'!AP13*0.82 + 25</f>
        <v>12653</v>
      </c>
      <c r="AQ13" s="84">
        <f>'BAR BB| Open rates'!AQ13*0.82 + 25</f>
        <v>9127</v>
      </c>
      <c r="AR13" s="84">
        <f>'BAR BB| Open rates'!AR13*0.82 + 25</f>
        <v>9455</v>
      </c>
      <c r="AS13" s="84">
        <f>'BAR BB| Open rates'!AS13*0.82 + 25</f>
        <v>9127</v>
      </c>
      <c r="AT13" s="84">
        <f>'BAR BB| Open rates'!AT13*0.82 + 25</f>
        <v>9455</v>
      </c>
      <c r="AU13" s="84">
        <f>'BAR BB| Open rates'!AU13*0.82 + 25</f>
        <v>9127</v>
      </c>
      <c r="AV13" s="84">
        <f>'BAR BB| Open rates'!AV13*0.82 + 25</f>
        <v>9455</v>
      </c>
      <c r="AW13" s="84">
        <f>'BAR BB| Open rates'!AW13*0.82 + 25</f>
        <v>9127</v>
      </c>
      <c r="AX13" s="84">
        <f>'BAR BB| Open rates'!AX13*0.82 + 25</f>
        <v>9455</v>
      </c>
      <c r="AY13" s="84">
        <f>'BAR BB| Open rates'!AY13*0.82 + 25</f>
        <v>9127</v>
      </c>
    </row>
    <row r="14" spans="1:51"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14" customFormat="1" ht="12" customHeight="1" x14ac:dyDescent="0.2">
      <c r="A15" s="42">
        <v>1</v>
      </c>
      <c r="B15" s="84">
        <f>'BAR BB| Open rates'!B15*0.82 + 25</f>
        <v>10357</v>
      </c>
      <c r="C15" s="84">
        <f>'BAR BB| Open rates'!C15*0.82 + 25</f>
        <v>11177</v>
      </c>
      <c r="D15" s="84">
        <f>'BAR BB| Open rates'!D15*0.82 + 25</f>
        <v>10275</v>
      </c>
      <c r="E15" s="84">
        <f>'BAR BB| Open rates'!E15*0.82 + 25</f>
        <v>10275</v>
      </c>
      <c r="F15" s="84">
        <f>'BAR BB| Open rates'!F15*0.82 + 25</f>
        <v>16014.999999999998</v>
      </c>
      <c r="G15" s="84">
        <f>'BAR BB| Open rates'!G15*0.82 + 25</f>
        <v>16014.999999999998</v>
      </c>
      <c r="H15" s="84">
        <f>'BAR BB| Open rates'!H15*0.82 + 25</f>
        <v>12899</v>
      </c>
      <c r="I15" s="84">
        <f>'BAR BB| Open rates'!I15*0.82 + 25</f>
        <v>12899</v>
      </c>
      <c r="J15" s="84">
        <f>'BAR BB| Open rates'!J15*0.82 + 25</f>
        <v>11177</v>
      </c>
      <c r="K15" s="84">
        <f>'BAR BB| Open rates'!K15*0.82 + 25</f>
        <v>10029</v>
      </c>
      <c r="L15" s="84">
        <f>'BAR BB| Open rates'!L15*0.82 + 25</f>
        <v>10849</v>
      </c>
      <c r="M15" s="84">
        <f>'BAR BB| Open rates'!M15*0.82 + 25</f>
        <v>10029</v>
      </c>
      <c r="N15" s="84">
        <f>'BAR BB| Open rates'!N15*0.82 + 25</f>
        <v>12899</v>
      </c>
      <c r="O15" s="84">
        <f>'BAR BB| Open rates'!O15*0.82 + 25</f>
        <v>10849</v>
      </c>
      <c r="P15" s="84">
        <f>'BAR BB| Open rates'!P15*0.82 + 25</f>
        <v>10029</v>
      </c>
      <c r="Q15" s="84">
        <f>'BAR BB| Open rates'!Q15*0.82 + 25</f>
        <v>12899</v>
      </c>
      <c r="R15" s="84">
        <f>'BAR BB| Open rates'!R15*0.82 + 25</f>
        <v>15195</v>
      </c>
      <c r="S15" s="84">
        <f>'BAR BB| Open rates'!S15*0.82 + 25</f>
        <v>12899</v>
      </c>
      <c r="T15" s="84">
        <f>'BAR BB| Open rates'!T15*0.82 + 25</f>
        <v>12899</v>
      </c>
      <c r="U15" s="84">
        <f>'BAR BB| Open rates'!U15*0.82 + 25</f>
        <v>11177</v>
      </c>
      <c r="V15" s="84">
        <f>'BAR BB| Open rates'!V15*0.82 + 25</f>
        <v>12899</v>
      </c>
      <c r="W15" s="84">
        <f>'BAR BB| Open rates'!W15*0.82 + 25</f>
        <v>10357</v>
      </c>
      <c r="X15" s="84">
        <f>'BAR BB| Open rates'!X15*0.82 + 25</f>
        <v>10357</v>
      </c>
      <c r="Y15" s="84">
        <f>'BAR BB| Open rates'!Y15*0.82 + 25</f>
        <v>10357</v>
      </c>
      <c r="Z15" s="84">
        <f>'BAR BB| Open rates'!Z15*0.82 + 25</f>
        <v>10357</v>
      </c>
      <c r="AA15" s="84">
        <f>'BAR BB| Open rates'!AA15*0.82 + 25</f>
        <v>18475</v>
      </c>
      <c r="AB15" s="84">
        <f>'BAR BB| Open rates'!AB15*0.82 + 25</f>
        <v>10357</v>
      </c>
      <c r="AC15" s="84">
        <f>'BAR BB| Open rates'!AC15*0.82 + 25</f>
        <v>17655</v>
      </c>
      <c r="AD15" s="84">
        <f>'BAR BB| Open rates'!AD15*0.82 + 25</f>
        <v>17655</v>
      </c>
      <c r="AE15" s="84">
        <f>'BAR BB| Open rates'!AE15*0.82 + 25</f>
        <v>17655</v>
      </c>
      <c r="AF15" s="84">
        <f>'BAR BB| Open rates'!AF15*0.82 + 25</f>
        <v>17655</v>
      </c>
      <c r="AG15" s="84">
        <f>'BAR BB| Open rates'!AG15*0.82 + 25</f>
        <v>17655</v>
      </c>
      <c r="AH15" s="84">
        <f>'BAR BB| Open rates'!AH15*0.82 + 25</f>
        <v>17655</v>
      </c>
      <c r="AI15" s="84">
        <f>'BAR BB| Open rates'!AI15*0.82 + 25</f>
        <v>17655</v>
      </c>
      <c r="AJ15" s="84">
        <f>'BAR BB| Open rates'!AJ15*0.82 + 25</f>
        <v>17655</v>
      </c>
      <c r="AK15" s="84">
        <f>'BAR BB| Open rates'!AK15*0.82 + 25</f>
        <v>17655</v>
      </c>
      <c r="AL15" s="84">
        <f>'BAR BB| Open rates'!AL15*0.82 + 25</f>
        <v>17655</v>
      </c>
      <c r="AM15" s="84">
        <f>'BAR BB| Open rates'!AM15*0.82 + 25</f>
        <v>17655</v>
      </c>
      <c r="AN15" s="84">
        <f>'BAR BB| Open rates'!AN15*0.82 + 25</f>
        <v>17655</v>
      </c>
      <c r="AO15" s="84">
        <f>'BAR BB| Open rates'!AO15*0.82 + 25</f>
        <v>15195</v>
      </c>
      <c r="AP15" s="84">
        <f>'BAR BB| Open rates'!AP15*0.82 + 25</f>
        <v>15195</v>
      </c>
      <c r="AQ15" s="84">
        <f>'BAR BB| Open rates'!AQ15*0.82 + 25</f>
        <v>11669</v>
      </c>
      <c r="AR15" s="84">
        <f>'BAR BB| Open rates'!AR15*0.82 + 25</f>
        <v>11997</v>
      </c>
      <c r="AS15" s="84">
        <f>'BAR BB| Open rates'!AS15*0.82 + 25</f>
        <v>11669</v>
      </c>
      <c r="AT15" s="84">
        <f>'BAR BB| Open rates'!AT15*0.82 + 25</f>
        <v>11997</v>
      </c>
      <c r="AU15" s="84">
        <f>'BAR BB| Open rates'!AU15*0.82 + 25</f>
        <v>11669</v>
      </c>
      <c r="AV15" s="84">
        <f>'BAR BB| Open rates'!AV15*0.82 + 25</f>
        <v>11997</v>
      </c>
      <c r="AW15" s="84">
        <f>'BAR BB| Open rates'!AW15*0.82 + 25</f>
        <v>11669</v>
      </c>
      <c r="AX15" s="84">
        <f>'BAR BB| Open rates'!AX15*0.82 + 25</f>
        <v>11997</v>
      </c>
      <c r="AY15" s="84">
        <f>'BAR BB| Open rates'!AY15*0.82 + 25</f>
        <v>11669</v>
      </c>
    </row>
    <row r="16" spans="1:51" s="14" customFormat="1" ht="12" customHeight="1" x14ac:dyDescent="0.2">
      <c r="A16" s="42">
        <v>2</v>
      </c>
      <c r="B16" s="84">
        <f>'BAR BB| Open rates'!B16*0.82 + 25</f>
        <v>11587</v>
      </c>
      <c r="C16" s="84">
        <f>'BAR BB| Open rates'!C16*0.82 + 25</f>
        <v>12407</v>
      </c>
      <c r="D16" s="84">
        <f>'BAR BB| Open rates'!D16*0.82 + 25</f>
        <v>11505</v>
      </c>
      <c r="E16" s="84">
        <f>'BAR BB| Open rates'!E16*0.82 + 25</f>
        <v>11505</v>
      </c>
      <c r="F16" s="84">
        <f>'BAR BB| Open rates'!F16*0.82 + 25</f>
        <v>17245</v>
      </c>
      <c r="G16" s="84">
        <f>'BAR BB| Open rates'!G16*0.82 + 25</f>
        <v>17245</v>
      </c>
      <c r="H16" s="84">
        <f>'BAR BB| Open rates'!H16*0.82 + 25</f>
        <v>14129</v>
      </c>
      <c r="I16" s="84">
        <f>'BAR BB| Open rates'!I16*0.82 + 25</f>
        <v>14129</v>
      </c>
      <c r="J16" s="84">
        <f>'BAR BB| Open rates'!J16*0.82 + 25</f>
        <v>12407</v>
      </c>
      <c r="K16" s="84">
        <f>'BAR BB| Open rates'!K16*0.82 + 25</f>
        <v>11259</v>
      </c>
      <c r="L16" s="84">
        <f>'BAR BB| Open rates'!L16*0.82 + 25</f>
        <v>12079</v>
      </c>
      <c r="M16" s="84">
        <f>'BAR BB| Open rates'!M16*0.82 + 25</f>
        <v>11259</v>
      </c>
      <c r="N16" s="84">
        <f>'BAR BB| Open rates'!N16*0.82 + 25</f>
        <v>14129</v>
      </c>
      <c r="O16" s="84">
        <f>'BAR BB| Open rates'!O16*0.82 + 25</f>
        <v>12079</v>
      </c>
      <c r="P16" s="84">
        <f>'BAR BB| Open rates'!P16*0.82 + 25</f>
        <v>11259</v>
      </c>
      <c r="Q16" s="84">
        <f>'BAR BB| Open rates'!Q16*0.82 + 25</f>
        <v>14129</v>
      </c>
      <c r="R16" s="84">
        <f>'BAR BB| Open rates'!R16*0.82 + 25</f>
        <v>16425</v>
      </c>
      <c r="S16" s="84">
        <f>'BAR BB| Open rates'!S16*0.82 + 25</f>
        <v>14129</v>
      </c>
      <c r="T16" s="84">
        <f>'BAR BB| Open rates'!T16*0.82 + 25</f>
        <v>14129</v>
      </c>
      <c r="U16" s="84">
        <f>'BAR BB| Open rates'!U16*0.82 + 25</f>
        <v>12407</v>
      </c>
      <c r="V16" s="84">
        <f>'BAR BB| Open rates'!V16*0.82 + 25</f>
        <v>14129</v>
      </c>
      <c r="W16" s="84">
        <f>'BAR BB| Open rates'!W16*0.82 + 25</f>
        <v>11587</v>
      </c>
      <c r="X16" s="84">
        <f>'BAR BB| Open rates'!X16*0.82 + 25</f>
        <v>11587</v>
      </c>
      <c r="Y16" s="84">
        <f>'BAR BB| Open rates'!Y16*0.82 + 25</f>
        <v>11587</v>
      </c>
      <c r="Z16" s="84">
        <f>'BAR BB| Open rates'!Z16*0.82 + 25</f>
        <v>11587</v>
      </c>
      <c r="AA16" s="84">
        <f>'BAR BB| Open rates'!AA16*0.82 + 25</f>
        <v>19705</v>
      </c>
      <c r="AB16" s="84">
        <f>'BAR BB| Open rates'!AB16*0.82 + 25</f>
        <v>11587</v>
      </c>
      <c r="AC16" s="84">
        <f>'BAR BB| Open rates'!AC16*0.82 + 25</f>
        <v>18885</v>
      </c>
      <c r="AD16" s="84">
        <f>'BAR BB| Open rates'!AD16*0.82 + 25</f>
        <v>18885</v>
      </c>
      <c r="AE16" s="84">
        <f>'BAR BB| Open rates'!AE16*0.82 + 25</f>
        <v>18885</v>
      </c>
      <c r="AF16" s="84">
        <f>'BAR BB| Open rates'!AF16*0.82 + 25</f>
        <v>18885</v>
      </c>
      <c r="AG16" s="84">
        <f>'BAR BB| Open rates'!AG16*0.82 + 25</f>
        <v>18885</v>
      </c>
      <c r="AH16" s="84">
        <f>'BAR BB| Open rates'!AH16*0.82 + 25</f>
        <v>18885</v>
      </c>
      <c r="AI16" s="84">
        <f>'BAR BB| Open rates'!AI16*0.82 + 25</f>
        <v>18885</v>
      </c>
      <c r="AJ16" s="84">
        <f>'BAR BB| Open rates'!AJ16*0.82 + 25</f>
        <v>18885</v>
      </c>
      <c r="AK16" s="84">
        <f>'BAR BB| Open rates'!AK16*0.82 + 25</f>
        <v>18885</v>
      </c>
      <c r="AL16" s="84">
        <f>'BAR BB| Open rates'!AL16*0.82 + 25</f>
        <v>18885</v>
      </c>
      <c r="AM16" s="84">
        <f>'BAR BB| Open rates'!AM16*0.82 + 25</f>
        <v>18885</v>
      </c>
      <c r="AN16" s="84">
        <f>'BAR BB| Open rates'!AN16*0.82 + 25</f>
        <v>18885</v>
      </c>
      <c r="AO16" s="84">
        <f>'BAR BB| Open rates'!AO16*0.82 + 25</f>
        <v>16425</v>
      </c>
      <c r="AP16" s="84">
        <f>'BAR BB| Open rates'!AP16*0.82 + 25</f>
        <v>16425</v>
      </c>
      <c r="AQ16" s="84">
        <f>'BAR BB| Open rates'!AQ16*0.82 + 25</f>
        <v>12899</v>
      </c>
      <c r="AR16" s="84">
        <f>'BAR BB| Open rates'!AR16*0.82 + 25</f>
        <v>13227</v>
      </c>
      <c r="AS16" s="84">
        <f>'BAR BB| Open rates'!AS16*0.82 + 25</f>
        <v>12899</v>
      </c>
      <c r="AT16" s="84">
        <f>'BAR BB| Open rates'!AT16*0.82 + 25</f>
        <v>13227</v>
      </c>
      <c r="AU16" s="84">
        <f>'BAR BB| Open rates'!AU16*0.82 + 25</f>
        <v>12899</v>
      </c>
      <c r="AV16" s="84">
        <f>'BAR BB| Open rates'!AV16*0.82 + 25</f>
        <v>13227</v>
      </c>
      <c r="AW16" s="84">
        <f>'BAR BB| Open rates'!AW16*0.82 + 25</f>
        <v>12899</v>
      </c>
      <c r="AX16" s="84">
        <f>'BAR BB| Open rates'!AX16*0.82 + 25</f>
        <v>13227</v>
      </c>
      <c r="AY16" s="84">
        <f>'BAR BB| Open rates'!AY16*0.82 + 25</f>
        <v>12899</v>
      </c>
    </row>
    <row r="17" spans="1:51"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row>
    <row r="18" spans="1:51" s="14" customFormat="1" ht="12" customHeight="1" x14ac:dyDescent="0.2">
      <c r="A18" s="42">
        <v>1</v>
      </c>
      <c r="B18" s="84">
        <f>'BAR BB| Open rates'!B18*0.82 + 25</f>
        <v>10767</v>
      </c>
      <c r="C18" s="84">
        <f>'BAR BB| Open rates'!C18*0.82 + 25</f>
        <v>11587</v>
      </c>
      <c r="D18" s="84">
        <f>'BAR BB| Open rates'!D18*0.82 + 25</f>
        <v>10685</v>
      </c>
      <c r="E18" s="84">
        <f>'BAR BB| Open rates'!E18*0.82 + 25</f>
        <v>10685</v>
      </c>
      <c r="F18" s="84">
        <f>'BAR BB| Open rates'!F18*0.82 + 25</f>
        <v>16425</v>
      </c>
      <c r="G18" s="84">
        <f>'BAR BB| Open rates'!G18*0.82 + 25</f>
        <v>16425</v>
      </c>
      <c r="H18" s="84">
        <f>'BAR BB| Open rates'!H18*0.82 + 25</f>
        <v>13309</v>
      </c>
      <c r="I18" s="84">
        <f>'BAR BB| Open rates'!I18*0.82 + 25</f>
        <v>13309</v>
      </c>
      <c r="J18" s="84">
        <f>'BAR BB| Open rates'!J18*0.82 + 25</f>
        <v>11587</v>
      </c>
      <c r="K18" s="84">
        <f>'BAR BB| Open rates'!K18*0.82 + 25</f>
        <v>10439</v>
      </c>
      <c r="L18" s="84">
        <f>'BAR BB| Open rates'!L18*0.82 + 25</f>
        <v>11259</v>
      </c>
      <c r="M18" s="84">
        <f>'BAR BB| Open rates'!M18*0.82 + 25</f>
        <v>10439</v>
      </c>
      <c r="N18" s="84">
        <f>'BAR BB| Open rates'!N18*0.82 + 25</f>
        <v>13309</v>
      </c>
      <c r="O18" s="84">
        <f>'BAR BB| Open rates'!O18*0.82 + 25</f>
        <v>11259</v>
      </c>
      <c r="P18" s="84">
        <f>'BAR BB| Open rates'!P18*0.82 + 25</f>
        <v>10439</v>
      </c>
      <c r="Q18" s="84">
        <f>'BAR BB| Open rates'!Q18*0.82 + 25</f>
        <v>13309</v>
      </c>
      <c r="R18" s="84">
        <f>'BAR BB| Open rates'!R18*0.82 + 25</f>
        <v>15604.999999999998</v>
      </c>
      <c r="S18" s="84">
        <f>'BAR BB| Open rates'!S18*0.82 + 25</f>
        <v>13309</v>
      </c>
      <c r="T18" s="84">
        <f>'BAR BB| Open rates'!T18*0.82 + 25</f>
        <v>13309</v>
      </c>
      <c r="U18" s="84">
        <f>'BAR BB| Open rates'!U18*0.82 + 25</f>
        <v>11587</v>
      </c>
      <c r="V18" s="84">
        <f>'BAR BB| Open rates'!V18*0.82 + 25</f>
        <v>13309</v>
      </c>
      <c r="W18" s="84">
        <f>'BAR BB| Open rates'!W18*0.82 + 25</f>
        <v>10767</v>
      </c>
      <c r="X18" s="84">
        <f>'BAR BB| Open rates'!X18*0.82 + 25</f>
        <v>10767</v>
      </c>
      <c r="Y18" s="84">
        <f>'BAR BB| Open rates'!Y18*0.82 + 25</f>
        <v>10767</v>
      </c>
      <c r="Z18" s="84">
        <f>'BAR BB| Open rates'!Z18*0.82 + 25</f>
        <v>10767</v>
      </c>
      <c r="AA18" s="84">
        <f>'BAR BB| Open rates'!AA18*0.82 + 25</f>
        <v>18885</v>
      </c>
      <c r="AB18" s="84">
        <f>'BAR BB| Open rates'!AB18*0.82 + 25</f>
        <v>10767</v>
      </c>
      <c r="AC18" s="84">
        <f>'BAR BB| Open rates'!AC18*0.82 + 25</f>
        <v>19295</v>
      </c>
      <c r="AD18" s="84">
        <f>'BAR BB| Open rates'!AD18*0.82 + 25</f>
        <v>19295</v>
      </c>
      <c r="AE18" s="84">
        <f>'BAR BB| Open rates'!AE18*0.82 + 25</f>
        <v>19295</v>
      </c>
      <c r="AF18" s="84">
        <f>'BAR BB| Open rates'!AF18*0.82 + 25</f>
        <v>19295</v>
      </c>
      <c r="AG18" s="84">
        <f>'BAR BB| Open rates'!AG18*0.82 + 25</f>
        <v>19295</v>
      </c>
      <c r="AH18" s="84">
        <f>'BAR BB| Open rates'!AH18*0.82 + 25</f>
        <v>19295</v>
      </c>
      <c r="AI18" s="84">
        <f>'BAR BB| Open rates'!AI18*0.82 + 25</f>
        <v>19295</v>
      </c>
      <c r="AJ18" s="84">
        <f>'BAR BB| Open rates'!AJ18*0.82 + 25</f>
        <v>19295</v>
      </c>
      <c r="AK18" s="84">
        <f>'BAR BB| Open rates'!AK18*0.82 + 25</f>
        <v>19295</v>
      </c>
      <c r="AL18" s="84">
        <f>'BAR BB| Open rates'!AL18*0.82 + 25</f>
        <v>19295</v>
      </c>
      <c r="AM18" s="84">
        <f>'BAR BB| Open rates'!AM18*0.82 + 25</f>
        <v>19295</v>
      </c>
      <c r="AN18" s="84">
        <f>'BAR BB| Open rates'!AN18*0.82 + 25</f>
        <v>19295</v>
      </c>
      <c r="AO18" s="84">
        <f>'BAR BB| Open rates'!AO18*0.82 + 25</f>
        <v>16835</v>
      </c>
      <c r="AP18" s="84">
        <f>'BAR BB| Open rates'!AP18*0.82 + 25</f>
        <v>16835</v>
      </c>
      <c r="AQ18" s="84">
        <f>'BAR BB| Open rates'!AQ18*0.82 + 25</f>
        <v>13309</v>
      </c>
      <c r="AR18" s="84">
        <f>'BAR BB| Open rates'!AR18*0.82 + 25</f>
        <v>13637</v>
      </c>
      <c r="AS18" s="84">
        <f>'BAR BB| Open rates'!AS18*0.82 + 25</f>
        <v>13309</v>
      </c>
      <c r="AT18" s="84">
        <f>'BAR BB| Open rates'!AT18*0.82 + 25</f>
        <v>13637</v>
      </c>
      <c r="AU18" s="84">
        <f>'BAR BB| Open rates'!AU18*0.82 + 25</f>
        <v>13309</v>
      </c>
      <c r="AV18" s="84">
        <f>'BAR BB| Open rates'!AV18*0.82 + 25</f>
        <v>13637</v>
      </c>
      <c r="AW18" s="84">
        <f>'BAR BB| Open rates'!AW18*0.82 + 25</f>
        <v>13309</v>
      </c>
      <c r="AX18" s="84">
        <f>'BAR BB| Open rates'!AX18*0.82 + 25</f>
        <v>13637</v>
      </c>
      <c r="AY18" s="84">
        <f>'BAR BB| Open rates'!AY18*0.82 + 25</f>
        <v>13309</v>
      </c>
    </row>
    <row r="19" spans="1:51" s="14" customFormat="1" ht="12" customHeight="1" x14ac:dyDescent="0.2">
      <c r="A19" s="42">
        <v>2</v>
      </c>
      <c r="B19" s="84">
        <f>'BAR BB| Open rates'!B19*0.82 + 25</f>
        <v>11997</v>
      </c>
      <c r="C19" s="84">
        <f>'BAR BB| Open rates'!C19*0.82 + 25</f>
        <v>12817</v>
      </c>
      <c r="D19" s="84">
        <f>'BAR BB| Open rates'!D19*0.82 + 25</f>
        <v>11915</v>
      </c>
      <c r="E19" s="84">
        <f>'BAR BB| Open rates'!E19*0.82 + 25</f>
        <v>11915</v>
      </c>
      <c r="F19" s="84">
        <f>'BAR BB| Open rates'!F19*0.82 + 25</f>
        <v>17655</v>
      </c>
      <c r="G19" s="84">
        <f>'BAR BB| Open rates'!G19*0.82 + 25</f>
        <v>17655</v>
      </c>
      <c r="H19" s="84">
        <f>'BAR BB| Open rates'!H19*0.82 + 25</f>
        <v>14539</v>
      </c>
      <c r="I19" s="84">
        <f>'BAR BB| Open rates'!I19*0.82 + 25</f>
        <v>14539</v>
      </c>
      <c r="J19" s="84">
        <f>'BAR BB| Open rates'!J19*0.82 + 25</f>
        <v>12817</v>
      </c>
      <c r="K19" s="84">
        <f>'BAR BB| Open rates'!K19*0.82 + 25</f>
        <v>11669</v>
      </c>
      <c r="L19" s="84">
        <f>'BAR BB| Open rates'!L19*0.82 + 25</f>
        <v>12489</v>
      </c>
      <c r="M19" s="84">
        <f>'BAR BB| Open rates'!M19*0.82 + 25</f>
        <v>11669</v>
      </c>
      <c r="N19" s="84">
        <f>'BAR BB| Open rates'!N19*0.82 + 25</f>
        <v>14539</v>
      </c>
      <c r="O19" s="84">
        <f>'BAR BB| Open rates'!O19*0.82 + 25</f>
        <v>12489</v>
      </c>
      <c r="P19" s="84">
        <f>'BAR BB| Open rates'!P19*0.82 + 25</f>
        <v>11669</v>
      </c>
      <c r="Q19" s="84">
        <f>'BAR BB| Open rates'!Q19*0.82 + 25</f>
        <v>14539</v>
      </c>
      <c r="R19" s="84">
        <f>'BAR BB| Open rates'!R19*0.82 + 25</f>
        <v>16835</v>
      </c>
      <c r="S19" s="84">
        <f>'BAR BB| Open rates'!S19*0.82 + 25</f>
        <v>14539</v>
      </c>
      <c r="T19" s="84">
        <f>'BAR BB| Open rates'!T19*0.82 + 25</f>
        <v>14539</v>
      </c>
      <c r="U19" s="84">
        <f>'BAR BB| Open rates'!U19*0.82 + 25</f>
        <v>12817</v>
      </c>
      <c r="V19" s="84">
        <f>'BAR BB| Open rates'!V19*0.82 + 25</f>
        <v>14539</v>
      </c>
      <c r="W19" s="84">
        <f>'BAR BB| Open rates'!W19*0.82 + 25</f>
        <v>11997</v>
      </c>
      <c r="X19" s="84">
        <f>'BAR BB| Open rates'!X19*0.82 + 25</f>
        <v>11997</v>
      </c>
      <c r="Y19" s="84">
        <f>'BAR BB| Open rates'!Y19*0.82 + 25</f>
        <v>11997</v>
      </c>
      <c r="Z19" s="84">
        <f>'BAR BB| Open rates'!Z19*0.82 + 25</f>
        <v>11997</v>
      </c>
      <c r="AA19" s="84">
        <f>'BAR BB| Open rates'!AA19*0.82 + 25</f>
        <v>20115</v>
      </c>
      <c r="AB19" s="84">
        <f>'BAR BB| Open rates'!AB19*0.82 + 25</f>
        <v>11997</v>
      </c>
      <c r="AC19" s="84">
        <f>'BAR BB| Open rates'!AC19*0.82 + 25</f>
        <v>20525</v>
      </c>
      <c r="AD19" s="84">
        <f>'BAR BB| Open rates'!AD19*0.82 + 25</f>
        <v>20525</v>
      </c>
      <c r="AE19" s="84">
        <f>'BAR BB| Open rates'!AE19*0.82 + 25</f>
        <v>20525</v>
      </c>
      <c r="AF19" s="84">
        <f>'BAR BB| Open rates'!AF19*0.82 + 25</f>
        <v>20525</v>
      </c>
      <c r="AG19" s="84">
        <f>'BAR BB| Open rates'!AG19*0.82 + 25</f>
        <v>20525</v>
      </c>
      <c r="AH19" s="84">
        <f>'BAR BB| Open rates'!AH19*0.82 + 25</f>
        <v>20525</v>
      </c>
      <c r="AI19" s="84">
        <f>'BAR BB| Open rates'!AI19*0.82 + 25</f>
        <v>20525</v>
      </c>
      <c r="AJ19" s="84">
        <f>'BAR BB| Open rates'!AJ19*0.82 + 25</f>
        <v>20525</v>
      </c>
      <c r="AK19" s="84">
        <f>'BAR BB| Open rates'!AK19*0.82 + 25</f>
        <v>20525</v>
      </c>
      <c r="AL19" s="84">
        <f>'BAR BB| Open rates'!AL19*0.82 + 25</f>
        <v>20525</v>
      </c>
      <c r="AM19" s="84">
        <f>'BAR BB| Open rates'!AM19*0.82 + 25</f>
        <v>20525</v>
      </c>
      <c r="AN19" s="84">
        <f>'BAR BB| Open rates'!AN19*0.82 + 25</f>
        <v>20525</v>
      </c>
      <c r="AO19" s="84">
        <f>'BAR BB| Open rates'!AO19*0.82 + 25</f>
        <v>18065</v>
      </c>
      <c r="AP19" s="84">
        <f>'BAR BB| Open rates'!AP19*0.82 + 25</f>
        <v>18065</v>
      </c>
      <c r="AQ19" s="84">
        <f>'BAR BB| Open rates'!AQ19*0.82 + 25</f>
        <v>14539</v>
      </c>
      <c r="AR19" s="84">
        <f>'BAR BB| Open rates'!AR19*0.82 + 25</f>
        <v>14867</v>
      </c>
      <c r="AS19" s="84">
        <f>'BAR BB| Open rates'!AS19*0.82 + 25</f>
        <v>14539</v>
      </c>
      <c r="AT19" s="84">
        <f>'BAR BB| Open rates'!AT19*0.82 + 25</f>
        <v>14867</v>
      </c>
      <c r="AU19" s="84">
        <f>'BAR BB| Open rates'!AU19*0.82 + 25</f>
        <v>14539</v>
      </c>
      <c r="AV19" s="84">
        <f>'BAR BB| Open rates'!AV19*0.82 + 25</f>
        <v>14867</v>
      </c>
      <c r="AW19" s="84">
        <f>'BAR BB| Open rates'!AW19*0.82 + 25</f>
        <v>14539</v>
      </c>
      <c r="AX19" s="84">
        <f>'BAR BB| Open rates'!AX19*0.82 + 25</f>
        <v>14867</v>
      </c>
      <c r="AY19" s="84">
        <f>'BAR BB| Open rates'!AY19*0.82 + 25</f>
        <v>14539</v>
      </c>
    </row>
    <row r="20" spans="1:51"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1:51" s="14" customFormat="1" ht="12" customHeight="1" x14ac:dyDescent="0.2">
      <c r="A21" s="42">
        <v>1</v>
      </c>
      <c r="B21" s="84">
        <f>'BAR BB| Open rates'!B21*0.82 + 25</f>
        <v>12325</v>
      </c>
      <c r="C21" s="84">
        <f>'BAR BB| Open rates'!C21*0.82 + 25</f>
        <v>13145</v>
      </c>
      <c r="D21" s="84">
        <f>'BAR BB| Open rates'!D21*0.82 + 25</f>
        <v>12243</v>
      </c>
      <c r="E21" s="84">
        <f>'BAR BB| Open rates'!E21*0.82 + 25</f>
        <v>12243</v>
      </c>
      <c r="F21" s="84">
        <f>'BAR BB| Open rates'!F21*0.82 + 25</f>
        <v>17983</v>
      </c>
      <c r="G21" s="84">
        <f>'BAR BB| Open rates'!G21*0.82 + 25</f>
        <v>17983</v>
      </c>
      <c r="H21" s="84">
        <f>'BAR BB| Open rates'!H21*0.82 + 25</f>
        <v>14867</v>
      </c>
      <c r="I21" s="84">
        <f>'BAR BB| Open rates'!I21*0.82 + 25</f>
        <v>14867</v>
      </c>
      <c r="J21" s="84">
        <f>'BAR BB| Open rates'!J21*0.82 + 25</f>
        <v>13145</v>
      </c>
      <c r="K21" s="84">
        <f>'BAR BB| Open rates'!K21*0.82 + 25</f>
        <v>11997</v>
      </c>
      <c r="L21" s="84">
        <f>'BAR BB| Open rates'!L21*0.82 + 25</f>
        <v>12817</v>
      </c>
      <c r="M21" s="84">
        <f>'BAR BB| Open rates'!M21*0.82 + 25</f>
        <v>11997</v>
      </c>
      <c r="N21" s="84">
        <f>'BAR BB| Open rates'!N21*0.82 + 25</f>
        <v>14867</v>
      </c>
      <c r="O21" s="84">
        <f>'BAR BB| Open rates'!O21*0.82 + 25</f>
        <v>12817</v>
      </c>
      <c r="P21" s="84">
        <f>'BAR BB| Open rates'!P21*0.82 + 25</f>
        <v>11997</v>
      </c>
      <c r="Q21" s="84">
        <f>'BAR BB| Open rates'!Q21*0.82 + 25</f>
        <v>14867</v>
      </c>
      <c r="R21" s="84">
        <f>'BAR BB| Open rates'!R21*0.82 + 25</f>
        <v>17163</v>
      </c>
      <c r="S21" s="84">
        <f>'BAR BB| Open rates'!S21*0.82 + 25</f>
        <v>14867</v>
      </c>
      <c r="T21" s="84">
        <f>'BAR BB| Open rates'!T21*0.82 + 25</f>
        <v>14867</v>
      </c>
      <c r="U21" s="84">
        <f>'BAR BB| Open rates'!U21*0.82 + 25</f>
        <v>13145</v>
      </c>
      <c r="V21" s="84">
        <f>'BAR BB| Open rates'!V21*0.82 + 25</f>
        <v>14867</v>
      </c>
      <c r="W21" s="84">
        <f>'BAR BB| Open rates'!W21*0.82 + 25</f>
        <v>12325</v>
      </c>
      <c r="X21" s="84">
        <f>'BAR BB| Open rates'!X21*0.82 + 25</f>
        <v>12325</v>
      </c>
      <c r="Y21" s="84">
        <f>'BAR BB| Open rates'!Y21*0.82 + 25</f>
        <v>12325</v>
      </c>
      <c r="Z21" s="84">
        <f>'BAR BB| Open rates'!Z21*0.82 + 25</f>
        <v>12325</v>
      </c>
      <c r="AA21" s="84">
        <f>'BAR BB| Open rates'!AA21*0.82 + 25</f>
        <v>20443</v>
      </c>
      <c r="AB21" s="84">
        <f>'BAR BB| Open rates'!AB21*0.82 + 25</f>
        <v>12325</v>
      </c>
      <c r="AC21" s="84">
        <f>'BAR BB| Open rates'!AC21*0.82 + 25</f>
        <v>23723</v>
      </c>
      <c r="AD21" s="84">
        <f>'BAR BB| Open rates'!AD21*0.82 + 25</f>
        <v>23723</v>
      </c>
      <c r="AE21" s="84">
        <f>'BAR BB| Open rates'!AE21*0.82 + 25</f>
        <v>23723</v>
      </c>
      <c r="AF21" s="84">
        <f>'BAR BB| Open rates'!AF21*0.82 + 25</f>
        <v>23723</v>
      </c>
      <c r="AG21" s="84">
        <f>'BAR BB| Open rates'!AG21*0.82 + 25</f>
        <v>23723</v>
      </c>
      <c r="AH21" s="84">
        <f>'BAR BB| Open rates'!AH21*0.82 + 25</f>
        <v>23723</v>
      </c>
      <c r="AI21" s="84">
        <f>'BAR BB| Open rates'!AI21*0.82 + 25</f>
        <v>23723</v>
      </c>
      <c r="AJ21" s="84">
        <f>'BAR BB| Open rates'!AJ21*0.82 + 25</f>
        <v>23723</v>
      </c>
      <c r="AK21" s="84">
        <f>'BAR BB| Open rates'!AK21*0.82 + 25</f>
        <v>23723</v>
      </c>
      <c r="AL21" s="84">
        <f>'BAR BB| Open rates'!AL21*0.82 + 25</f>
        <v>23723</v>
      </c>
      <c r="AM21" s="84">
        <f>'BAR BB| Open rates'!AM21*0.82 + 25</f>
        <v>23723</v>
      </c>
      <c r="AN21" s="84">
        <f>'BAR BB| Open rates'!AN21*0.82 + 25</f>
        <v>23723</v>
      </c>
      <c r="AO21" s="84">
        <f>'BAR BB| Open rates'!AO21*0.82 + 25</f>
        <v>21263</v>
      </c>
      <c r="AP21" s="84">
        <f>'BAR BB| Open rates'!AP21*0.82 + 25</f>
        <v>21263</v>
      </c>
      <c r="AQ21" s="84">
        <f>'BAR BB| Open rates'!AQ21*0.82 + 25</f>
        <v>17737</v>
      </c>
      <c r="AR21" s="84">
        <f>'BAR BB| Open rates'!AR21*0.82 + 25</f>
        <v>18065</v>
      </c>
      <c r="AS21" s="84">
        <f>'BAR BB| Open rates'!AS21*0.82 + 25</f>
        <v>17737</v>
      </c>
      <c r="AT21" s="84">
        <f>'BAR BB| Open rates'!AT21*0.82 + 25</f>
        <v>18065</v>
      </c>
      <c r="AU21" s="84">
        <f>'BAR BB| Open rates'!AU21*0.82 + 25</f>
        <v>17737</v>
      </c>
      <c r="AV21" s="84">
        <f>'BAR BB| Open rates'!AV21*0.82 + 25</f>
        <v>18065</v>
      </c>
      <c r="AW21" s="84">
        <f>'BAR BB| Open rates'!AW21*0.82 + 25</f>
        <v>17737</v>
      </c>
      <c r="AX21" s="84">
        <f>'BAR BB| Open rates'!AX21*0.82 + 25</f>
        <v>18065</v>
      </c>
      <c r="AY21" s="84">
        <f>'BAR BB| Open rates'!AY21*0.82 + 25</f>
        <v>17737</v>
      </c>
    </row>
    <row r="22" spans="1:51" s="14" customFormat="1" ht="12" customHeight="1" x14ac:dyDescent="0.2">
      <c r="A22" s="42">
        <v>2</v>
      </c>
      <c r="B22" s="84">
        <f>'BAR BB| Open rates'!B22*0.82 + 25</f>
        <v>13555</v>
      </c>
      <c r="C22" s="84">
        <f>'BAR BB| Open rates'!C22*0.82 + 25</f>
        <v>14375</v>
      </c>
      <c r="D22" s="84">
        <f>'BAR BB| Open rates'!D22*0.82 + 25</f>
        <v>13473</v>
      </c>
      <c r="E22" s="84">
        <f>'BAR BB| Open rates'!E22*0.82 + 25</f>
        <v>13473</v>
      </c>
      <c r="F22" s="84">
        <f>'BAR BB| Open rates'!F22*0.82 + 25</f>
        <v>19213</v>
      </c>
      <c r="G22" s="84">
        <f>'BAR BB| Open rates'!G22*0.82 + 25</f>
        <v>19213</v>
      </c>
      <c r="H22" s="84">
        <f>'BAR BB| Open rates'!H22*0.82 + 25</f>
        <v>16096.999999999998</v>
      </c>
      <c r="I22" s="84">
        <f>'BAR BB| Open rates'!I22*0.82 + 25</f>
        <v>16096.999999999998</v>
      </c>
      <c r="J22" s="84">
        <f>'BAR BB| Open rates'!J22*0.82 + 25</f>
        <v>14375</v>
      </c>
      <c r="K22" s="84">
        <f>'BAR BB| Open rates'!K22*0.82 + 25</f>
        <v>13227</v>
      </c>
      <c r="L22" s="84">
        <f>'BAR BB| Open rates'!L22*0.82 + 25</f>
        <v>14047</v>
      </c>
      <c r="M22" s="84">
        <f>'BAR BB| Open rates'!M22*0.82 + 25</f>
        <v>13227</v>
      </c>
      <c r="N22" s="84">
        <f>'BAR BB| Open rates'!N22*0.82 + 25</f>
        <v>16096.999999999998</v>
      </c>
      <c r="O22" s="84">
        <f>'BAR BB| Open rates'!O22*0.82 + 25</f>
        <v>14047</v>
      </c>
      <c r="P22" s="84">
        <f>'BAR BB| Open rates'!P22*0.82 + 25</f>
        <v>13227</v>
      </c>
      <c r="Q22" s="84">
        <f>'BAR BB| Open rates'!Q22*0.82 + 25</f>
        <v>16096.999999999998</v>
      </c>
      <c r="R22" s="84">
        <f>'BAR BB| Open rates'!R22*0.82 + 25</f>
        <v>18393</v>
      </c>
      <c r="S22" s="84">
        <f>'BAR BB| Open rates'!S22*0.82 + 25</f>
        <v>16096.999999999998</v>
      </c>
      <c r="T22" s="84">
        <f>'BAR BB| Open rates'!T22*0.82 + 25</f>
        <v>16096.999999999998</v>
      </c>
      <c r="U22" s="84">
        <f>'BAR BB| Open rates'!U22*0.82 + 25</f>
        <v>14375</v>
      </c>
      <c r="V22" s="84">
        <f>'BAR BB| Open rates'!V22*0.82 + 25</f>
        <v>16096.999999999998</v>
      </c>
      <c r="W22" s="84">
        <f>'BAR BB| Open rates'!W22*0.82 + 25</f>
        <v>13555</v>
      </c>
      <c r="X22" s="84">
        <f>'BAR BB| Open rates'!X22*0.82 + 25</f>
        <v>13555</v>
      </c>
      <c r="Y22" s="84">
        <f>'BAR BB| Open rates'!Y22*0.82 + 25</f>
        <v>13555</v>
      </c>
      <c r="Z22" s="84">
        <f>'BAR BB| Open rates'!Z22*0.82 + 25</f>
        <v>13555</v>
      </c>
      <c r="AA22" s="84">
        <f>'BAR BB| Open rates'!AA22*0.82 + 25</f>
        <v>21673</v>
      </c>
      <c r="AB22" s="84">
        <f>'BAR BB| Open rates'!AB22*0.82 + 25</f>
        <v>13555</v>
      </c>
      <c r="AC22" s="84">
        <f>'BAR BB| Open rates'!AC22*0.82 + 25</f>
        <v>24953</v>
      </c>
      <c r="AD22" s="84">
        <f>'BAR BB| Open rates'!AD22*0.82 + 25</f>
        <v>24953</v>
      </c>
      <c r="AE22" s="84">
        <f>'BAR BB| Open rates'!AE22*0.82 + 25</f>
        <v>24953</v>
      </c>
      <c r="AF22" s="84">
        <f>'BAR BB| Open rates'!AF22*0.82 + 25</f>
        <v>24953</v>
      </c>
      <c r="AG22" s="84">
        <f>'BAR BB| Open rates'!AG22*0.82 + 25</f>
        <v>24953</v>
      </c>
      <c r="AH22" s="84">
        <f>'BAR BB| Open rates'!AH22*0.82 + 25</f>
        <v>24953</v>
      </c>
      <c r="AI22" s="84">
        <f>'BAR BB| Open rates'!AI22*0.82 + 25</f>
        <v>24953</v>
      </c>
      <c r="AJ22" s="84">
        <f>'BAR BB| Open rates'!AJ22*0.82 + 25</f>
        <v>24953</v>
      </c>
      <c r="AK22" s="84">
        <f>'BAR BB| Open rates'!AK22*0.82 + 25</f>
        <v>24953</v>
      </c>
      <c r="AL22" s="84">
        <f>'BAR BB| Open rates'!AL22*0.82 + 25</f>
        <v>24953</v>
      </c>
      <c r="AM22" s="84">
        <f>'BAR BB| Open rates'!AM22*0.82 + 25</f>
        <v>24953</v>
      </c>
      <c r="AN22" s="84">
        <f>'BAR BB| Open rates'!AN22*0.82 + 25</f>
        <v>24953</v>
      </c>
      <c r="AO22" s="84">
        <f>'BAR BB| Open rates'!AO22*0.82 + 25</f>
        <v>22493</v>
      </c>
      <c r="AP22" s="84">
        <f>'BAR BB| Open rates'!AP22*0.82 + 25</f>
        <v>22493</v>
      </c>
      <c r="AQ22" s="84">
        <f>'BAR BB| Open rates'!AQ22*0.82 + 25</f>
        <v>18967</v>
      </c>
      <c r="AR22" s="84">
        <f>'BAR BB| Open rates'!AR22*0.82 + 25</f>
        <v>19295</v>
      </c>
      <c r="AS22" s="84">
        <f>'BAR BB| Open rates'!AS22*0.82 + 25</f>
        <v>18967</v>
      </c>
      <c r="AT22" s="84">
        <f>'BAR BB| Open rates'!AT22*0.82 + 25</f>
        <v>19295</v>
      </c>
      <c r="AU22" s="84">
        <f>'BAR BB| Open rates'!AU22*0.82 + 25</f>
        <v>18967</v>
      </c>
      <c r="AV22" s="84">
        <f>'BAR BB| Open rates'!AV22*0.82 + 25</f>
        <v>19295</v>
      </c>
      <c r="AW22" s="84">
        <f>'BAR BB| Open rates'!AW22*0.82 + 25</f>
        <v>18967</v>
      </c>
      <c r="AX22" s="84">
        <f>'BAR BB| Open rates'!AX22*0.82 + 25</f>
        <v>19295</v>
      </c>
      <c r="AY22" s="84">
        <f>'BAR BB| Open rates'!AY22*0.82 + 25</f>
        <v>18967</v>
      </c>
    </row>
    <row r="23" spans="1:51" s="14" customFormat="1" ht="12" customHeight="1" x14ac:dyDescent="0.2">
      <c r="A23" s="42">
        <v>3</v>
      </c>
      <c r="B23" s="84">
        <f>'BAR BB| Open rates'!B23*0.82 + 25</f>
        <v>14785</v>
      </c>
      <c r="C23" s="84">
        <f>'BAR BB| Open rates'!C23*0.82 + 25</f>
        <v>15604.999999999998</v>
      </c>
      <c r="D23" s="84">
        <f>'BAR BB| Open rates'!D23*0.82 + 25</f>
        <v>14703</v>
      </c>
      <c r="E23" s="84">
        <f>'BAR BB| Open rates'!E23*0.82 + 25</f>
        <v>14703</v>
      </c>
      <c r="F23" s="84">
        <f>'BAR BB| Open rates'!F23*0.82 + 25</f>
        <v>20443</v>
      </c>
      <c r="G23" s="84">
        <f>'BAR BB| Open rates'!G23*0.82 + 25</f>
        <v>20443</v>
      </c>
      <c r="H23" s="84">
        <f>'BAR BB| Open rates'!H23*0.82 + 25</f>
        <v>17327</v>
      </c>
      <c r="I23" s="84">
        <f>'BAR BB| Open rates'!I23*0.82 + 25</f>
        <v>17327</v>
      </c>
      <c r="J23" s="84">
        <f>'BAR BB| Open rates'!J23*0.82 + 25</f>
        <v>15604.999999999998</v>
      </c>
      <c r="K23" s="84">
        <f>'BAR BB| Open rates'!K23*0.82 + 25</f>
        <v>14457</v>
      </c>
      <c r="L23" s="84">
        <f>'BAR BB| Open rates'!L23*0.82 + 25</f>
        <v>15277</v>
      </c>
      <c r="M23" s="84">
        <f>'BAR BB| Open rates'!M23*0.82 + 25</f>
        <v>14457</v>
      </c>
      <c r="N23" s="84">
        <f>'BAR BB| Open rates'!N23*0.82 + 25</f>
        <v>17327</v>
      </c>
      <c r="O23" s="84">
        <f>'BAR BB| Open rates'!O23*0.82 + 25</f>
        <v>15277</v>
      </c>
      <c r="P23" s="84">
        <f>'BAR BB| Open rates'!P23*0.82 + 25</f>
        <v>14457</v>
      </c>
      <c r="Q23" s="84">
        <f>'BAR BB| Open rates'!Q23*0.82 + 25</f>
        <v>17327</v>
      </c>
      <c r="R23" s="84">
        <f>'BAR BB| Open rates'!R23*0.82 + 25</f>
        <v>19623</v>
      </c>
      <c r="S23" s="84">
        <f>'BAR BB| Open rates'!S23*0.82 + 25</f>
        <v>17327</v>
      </c>
      <c r="T23" s="84">
        <f>'BAR BB| Open rates'!T23*0.82 + 25</f>
        <v>17327</v>
      </c>
      <c r="U23" s="84">
        <f>'BAR BB| Open rates'!U23*0.82 + 25</f>
        <v>15604.999999999998</v>
      </c>
      <c r="V23" s="84">
        <f>'BAR BB| Open rates'!V23*0.82 + 25</f>
        <v>17327</v>
      </c>
      <c r="W23" s="84">
        <f>'BAR BB| Open rates'!W23*0.82 + 25</f>
        <v>14785</v>
      </c>
      <c r="X23" s="84">
        <f>'BAR BB| Open rates'!X23*0.82 + 25</f>
        <v>14785</v>
      </c>
      <c r="Y23" s="84">
        <f>'BAR BB| Open rates'!Y23*0.82 + 25</f>
        <v>14785</v>
      </c>
      <c r="Z23" s="84">
        <f>'BAR BB| Open rates'!Z23*0.82 + 25</f>
        <v>14785</v>
      </c>
      <c r="AA23" s="84">
        <f>'BAR BB| Open rates'!AA23*0.82 + 25</f>
        <v>22903</v>
      </c>
      <c r="AB23" s="84">
        <f>'BAR BB| Open rates'!AB23*0.82 + 25</f>
        <v>14785</v>
      </c>
      <c r="AC23" s="84">
        <f>'BAR BB| Open rates'!AC23*0.82 + 25</f>
        <v>26183</v>
      </c>
      <c r="AD23" s="84">
        <f>'BAR BB| Open rates'!AD23*0.82 + 25</f>
        <v>26183</v>
      </c>
      <c r="AE23" s="84">
        <f>'BAR BB| Open rates'!AE23*0.82 + 25</f>
        <v>26183</v>
      </c>
      <c r="AF23" s="84">
        <f>'BAR BB| Open rates'!AF23*0.82 + 25</f>
        <v>26183</v>
      </c>
      <c r="AG23" s="84">
        <f>'BAR BB| Open rates'!AG23*0.82 + 25</f>
        <v>26183</v>
      </c>
      <c r="AH23" s="84">
        <f>'BAR BB| Open rates'!AH23*0.82 + 25</f>
        <v>26183</v>
      </c>
      <c r="AI23" s="84">
        <f>'BAR BB| Open rates'!AI23*0.82 + 25</f>
        <v>26183</v>
      </c>
      <c r="AJ23" s="84">
        <f>'BAR BB| Open rates'!AJ23*0.82 + 25</f>
        <v>26183</v>
      </c>
      <c r="AK23" s="84">
        <f>'BAR BB| Open rates'!AK23*0.82 + 25</f>
        <v>26183</v>
      </c>
      <c r="AL23" s="84">
        <f>'BAR BB| Open rates'!AL23*0.82 + 25</f>
        <v>26183</v>
      </c>
      <c r="AM23" s="84">
        <f>'BAR BB| Open rates'!AM23*0.82 + 25</f>
        <v>26183</v>
      </c>
      <c r="AN23" s="84">
        <f>'BAR BB| Open rates'!AN23*0.82 + 25</f>
        <v>26183</v>
      </c>
      <c r="AO23" s="84">
        <f>'BAR BB| Open rates'!AO23*0.82 + 25</f>
        <v>23723</v>
      </c>
      <c r="AP23" s="84">
        <f>'BAR BB| Open rates'!AP23*0.82 + 25</f>
        <v>23723</v>
      </c>
      <c r="AQ23" s="84">
        <f>'BAR BB| Open rates'!AQ23*0.82 + 25</f>
        <v>20197</v>
      </c>
      <c r="AR23" s="84">
        <f>'BAR BB| Open rates'!AR23*0.82 + 25</f>
        <v>20525</v>
      </c>
      <c r="AS23" s="84">
        <f>'BAR BB| Open rates'!AS23*0.82 + 25</f>
        <v>20197</v>
      </c>
      <c r="AT23" s="84">
        <f>'BAR BB| Open rates'!AT23*0.82 + 25</f>
        <v>20525</v>
      </c>
      <c r="AU23" s="84">
        <f>'BAR BB| Open rates'!AU23*0.82 + 25</f>
        <v>20197</v>
      </c>
      <c r="AV23" s="84">
        <f>'BAR BB| Open rates'!AV23*0.82 + 25</f>
        <v>20525</v>
      </c>
      <c r="AW23" s="84">
        <f>'BAR BB| Open rates'!AW23*0.82 + 25</f>
        <v>20197</v>
      </c>
      <c r="AX23" s="84">
        <f>'BAR BB| Open rates'!AX23*0.82 + 25</f>
        <v>20525</v>
      </c>
      <c r="AY23" s="84">
        <f>'BAR BB| Open rates'!AY23*0.82 + 25</f>
        <v>20197</v>
      </c>
    </row>
    <row r="24" spans="1:51" s="14" customFormat="1" ht="12" customHeight="1" x14ac:dyDescent="0.2">
      <c r="A24" s="42">
        <v>4</v>
      </c>
      <c r="B24" s="84">
        <f>'BAR BB| Open rates'!B24*0.82 + 25</f>
        <v>16014.999999999998</v>
      </c>
      <c r="C24" s="84">
        <f>'BAR BB| Open rates'!C24*0.82 + 25</f>
        <v>16835</v>
      </c>
      <c r="D24" s="84">
        <f>'BAR BB| Open rates'!D24*0.82 + 25</f>
        <v>15932.999999999998</v>
      </c>
      <c r="E24" s="84">
        <f>'BAR BB| Open rates'!E24*0.82 + 25</f>
        <v>15932.999999999998</v>
      </c>
      <c r="F24" s="84">
        <f>'BAR BB| Open rates'!F24*0.82 + 25</f>
        <v>21673</v>
      </c>
      <c r="G24" s="84">
        <f>'BAR BB| Open rates'!G24*0.82 + 25</f>
        <v>21673</v>
      </c>
      <c r="H24" s="84">
        <f>'BAR BB| Open rates'!H24*0.82 + 25</f>
        <v>18557</v>
      </c>
      <c r="I24" s="84">
        <f>'BAR BB| Open rates'!I24*0.82 + 25</f>
        <v>18557</v>
      </c>
      <c r="J24" s="84">
        <f>'BAR BB| Open rates'!J24*0.82 + 25</f>
        <v>16835</v>
      </c>
      <c r="K24" s="84">
        <f>'BAR BB| Open rates'!K24*0.82 + 25</f>
        <v>15686.999999999998</v>
      </c>
      <c r="L24" s="84">
        <f>'BAR BB| Open rates'!L24*0.82 + 25</f>
        <v>16507</v>
      </c>
      <c r="M24" s="84">
        <f>'BAR BB| Open rates'!M24*0.82 + 25</f>
        <v>15686.999999999998</v>
      </c>
      <c r="N24" s="84">
        <f>'BAR BB| Open rates'!N24*0.82 + 25</f>
        <v>18557</v>
      </c>
      <c r="O24" s="84">
        <f>'BAR BB| Open rates'!O24*0.82 + 25</f>
        <v>16507</v>
      </c>
      <c r="P24" s="84">
        <f>'BAR BB| Open rates'!P24*0.82 + 25</f>
        <v>15686.999999999998</v>
      </c>
      <c r="Q24" s="84">
        <f>'BAR BB| Open rates'!Q24*0.82 + 25</f>
        <v>18557</v>
      </c>
      <c r="R24" s="84">
        <f>'BAR BB| Open rates'!R24*0.82 + 25</f>
        <v>20853</v>
      </c>
      <c r="S24" s="84">
        <f>'BAR BB| Open rates'!S24*0.82 + 25</f>
        <v>18557</v>
      </c>
      <c r="T24" s="84">
        <f>'BAR BB| Open rates'!T24*0.82 + 25</f>
        <v>18557</v>
      </c>
      <c r="U24" s="84">
        <f>'BAR BB| Open rates'!U24*0.82 + 25</f>
        <v>16835</v>
      </c>
      <c r="V24" s="84">
        <f>'BAR BB| Open rates'!V24*0.82 + 25</f>
        <v>18557</v>
      </c>
      <c r="W24" s="84">
        <f>'BAR BB| Open rates'!W24*0.82 + 25</f>
        <v>16014.999999999998</v>
      </c>
      <c r="X24" s="84">
        <f>'BAR BB| Open rates'!X24*0.82 + 25</f>
        <v>16014.999999999998</v>
      </c>
      <c r="Y24" s="84">
        <f>'BAR BB| Open rates'!Y24*0.82 + 25</f>
        <v>16014.999999999998</v>
      </c>
      <c r="Z24" s="84">
        <f>'BAR BB| Open rates'!Z24*0.82 + 25</f>
        <v>16014.999999999998</v>
      </c>
      <c r="AA24" s="84">
        <f>'BAR BB| Open rates'!AA24*0.82 + 25</f>
        <v>24133</v>
      </c>
      <c r="AB24" s="84">
        <f>'BAR BB| Open rates'!AB24*0.82 + 25</f>
        <v>16014.999999999998</v>
      </c>
      <c r="AC24" s="84">
        <f>'BAR BB| Open rates'!AC24*0.82 + 25</f>
        <v>27413</v>
      </c>
      <c r="AD24" s="84">
        <f>'BAR BB| Open rates'!AD24*0.82 + 25</f>
        <v>27413</v>
      </c>
      <c r="AE24" s="84">
        <f>'BAR BB| Open rates'!AE24*0.82 + 25</f>
        <v>27413</v>
      </c>
      <c r="AF24" s="84">
        <f>'BAR BB| Open rates'!AF24*0.82 + 25</f>
        <v>27413</v>
      </c>
      <c r="AG24" s="84">
        <f>'BAR BB| Open rates'!AG24*0.82 + 25</f>
        <v>27413</v>
      </c>
      <c r="AH24" s="84">
        <f>'BAR BB| Open rates'!AH24*0.82 + 25</f>
        <v>27413</v>
      </c>
      <c r="AI24" s="84">
        <f>'BAR BB| Open rates'!AI24*0.82 + 25</f>
        <v>27413</v>
      </c>
      <c r="AJ24" s="84">
        <f>'BAR BB| Open rates'!AJ24*0.82 + 25</f>
        <v>27413</v>
      </c>
      <c r="AK24" s="84">
        <f>'BAR BB| Open rates'!AK24*0.82 + 25</f>
        <v>27413</v>
      </c>
      <c r="AL24" s="84">
        <f>'BAR BB| Open rates'!AL24*0.82 + 25</f>
        <v>27413</v>
      </c>
      <c r="AM24" s="84">
        <f>'BAR BB| Open rates'!AM24*0.82 + 25</f>
        <v>27413</v>
      </c>
      <c r="AN24" s="84">
        <f>'BAR BB| Open rates'!AN24*0.82 + 25</f>
        <v>27413</v>
      </c>
      <c r="AO24" s="84">
        <f>'BAR BB| Open rates'!AO24*0.82 + 25</f>
        <v>24953</v>
      </c>
      <c r="AP24" s="84">
        <f>'BAR BB| Open rates'!AP24*0.82 + 25</f>
        <v>24953</v>
      </c>
      <c r="AQ24" s="84">
        <f>'BAR BB| Open rates'!AQ24*0.82 + 25</f>
        <v>21427</v>
      </c>
      <c r="AR24" s="84">
        <f>'BAR BB| Open rates'!AR24*0.82 + 25</f>
        <v>21755</v>
      </c>
      <c r="AS24" s="84">
        <f>'BAR BB| Open rates'!AS24*0.82 + 25</f>
        <v>21427</v>
      </c>
      <c r="AT24" s="84">
        <f>'BAR BB| Open rates'!AT24*0.82 + 25</f>
        <v>21755</v>
      </c>
      <c r="AU24" s="84">
        <f>'BAR BB| Open rates'!AU24*0.82 + 25</f>
        <v>21427</v>
      </c>
      <c r="AV24" s="84">
        <f>'BAR BB| Open rates'!AV24*0.82 + 25</f>
        <v>21755</v>
      </c>
      <c r="AW24" s="84">
        <f>'BAR BB| Open rates'!AW24*0.82 + 25</f>
        <v>21427</v>
      </c>
      <c r="AX24" s="84">
        <f>'BAR BB| Open rates'!AX24*0.82 + 25</f>
        <v>21755</v>
      </c>
      <c r="AY24" s="84">
        <f>'BAR BB| Open rates'!AY24*0.82 + 25</f>
        <v>21427</v>
      </c>
    </row>
    <row r="25" spans="1:51"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row>
    <row r="26" spans="1:51" s="14" customFormat="1" ht="12" customHeight="1" x14ac:dyDescent="0.2">
      <c r="A26" s="42">
        <v>1</v>
      </c>
      <c r="B26" s="84">
        <f>'BAR BB| Open rates'!B26*0.82 + 25</f>
        <v>17245</v>
      </c>
      <c r="C26" s="84">
        <f>'BAR BB| Open rates'!C26*0.82 + 25</f>
        <v>18065</v>
      </c>
      <c r="D26" s="84">
        <f>'BAR BB| Open rates'!D26*0.82 + 25</f>
        <v>17163</v>
      </c>
      <c r="E26" s="84">
        <f>'BAR BB| Open rates'!E26*0.82 + 25</f>
        <v>17163</v>
      </c>
      <c r="F26" s="84">
        <f>'BAR BB| Open rates'!F26*0.82 + 25</f>
        <v>22903</v>
      </c>
      <c r="G26" s="84">
        <f>'BAR BB| Open rates'!G26*0.82 + 25</f>
        <v>22903</v>
      </c>
      <c r="H26" s="84">
        <f>'BAR BB| Open rates'!H26*0.82 + 25</f>
        <v>19787</v>
      </c>
      <c r="I26" s="84">
        <f>'BAR BB| Open rates'!I26*0.82 + 25</f>
        <v>19787</v>
      </c>
      <c r="J26" s="84">
        <f>'BAR BB| Open rates'!J26*0.82 + 25</f>
        <v>18065</v>
      </c>
      <c r="K26" s="84">
        <f>'BAR BB| Open rates'!K26*0.82 + 25</f>
        <v>16917</v>
      </c>
      <c r="L26" s="84">
        <f>'BAR BB| Open rates'!L26*0.82 + 25</f>
        <v>17737</v>
      </c>
      <c r="M26" s="84">
        <f>'BAR BB| Open rates'!M26*0.82 + 25</f>
        <v>16917</v>
      </c>
      <c r="N26" s="84">
        <f>'BAR BB| Open rates'!N26*0.82 + 25</f>
        <v>19787</v>
      </c>
      <c r="O26" s="84">
        <f>'BAR BB| Open rates'!O26*0.82 + 25</f>
        <v>17737</v>
      </c>
      <c r="P26" s="84">
        <f>'BAR BB| Open rates'!P26*0.82 + 25</f>
        <v>16917</v>
      </c>
      <c r="Q26" s="84">
        <f>'BAR BB| Open rates'!Q26*0.82 + 25</f>
        <v>19787</v>
      </c>
      <c r="R26" s="84">
        <f>'BAR BB| Open rates'!R26*0.82 + 25</f>
        <v>22083</v>
      </c>
      <c r="S26" s="84">
        <f>'BAR BB| Open rates'!S26*0.82 + 25</f>
        <v>19787</v>
      </c>
      <c r="T26" s="84">
        <f>'BAR BB| Open rates'!T26*0.82 + 25</f>
        <v>19787</v>
      </c>
      <c r="U26" s="84">
        <f>'BAR BB| Open rates'!U26*0.82 + 25</f>
        <v>18065</v>
      </c>
      <c r="V26" s="84">
        <f>'BAR BB| Open rates'!V26*0.82 + 25</f>
        <v>19787</v>
      </c>
      <c r="W26" s="84">
        <f>'BAR BB| Open rates'!W26*0.82 + 25</f>
        <v>17245</v>
      </c>
      <c r="X26" s="84">
        <f>'BAR BB| Open rates'!X26*0.82 + 25</f>
        <v>17245</v>
      </c>
      <c r="Y26" s="84">
        <f>'BAR BB| Open rates'!Y26*0.82 + 25</f>
        <v>17245</v>
      </c>
      <c r="Z26" s="84">
        <f>'BAR BB| Open rates'!Z26*0.82 + 25</f>
        <v>17245</v>
      </c>
      <c r="AA26" s="84">
        <f>'BAR BB| Open rates'!AA26*0.82 + 25</f>
        <v>25363</v>
      </c>
      <c r="AB26" s="84">
        <f>'BAR BB| Open rates'!AB26*0.82 + 25</f>
        <v>17245</v>
      </c>
      <c r="AC26" s="84">
        <f>'BAR BB| Open rates'!AC26*0.82 + 25</f>
        <v>29463</v>
      </c>
      <c r="AD26" s="84">
        <f>'BAR BB| Open rates'!AD26*0.82 + 25</f>
        <v>29463</v>
      </c>
      <c r="AE26" s="84">
        <f>'BAR BB| Open rates'!AE26*0.82 + 25</f>
        <v>29463</v>
      </c>
      <c r="AF26" s="84">
        <f>'BAR BB| Open rates'!AF26*0.82 + 25</f>
        <v>29463</v>
      </c>
      <c r="AG26" s="84">
        <f>'BAR BB| Open rates'!AG26*0.82 + 25</f>
        <v>29463</v>
      </c>
      <c r="AH26" s="84">
        <f>'BAR BB| Open rates'!AH26*0.82 + 25</f>
        <v>29463</v>
      </c>
      <c r="AI26" s="84">
        <f>'BAR BB| Open rates'!AI26*0.82 + 25</f>
        <v>29463</v>
      </c>
      <c r="AJ26" s="84">
        <f>'BAR BB| Open rates'!AJ26*0.82 + 25</f>
        <v>29463</v>
      </c>
      <c r="AK26" s="84">
        <f>'BAR BB| Open rates'!AK26*0.82 + 25</f>
        <v>29463</v>
      </c>
      <c r="AL26" s="84">
        <f>'BAR BB| Open rates'!AL26*0.82 + 25</f>
        <v>29463</v>
      </c>
      <c r="AM26" s="84">
        <f>'BAR BB| Open rates'!AM26*0.82 + 25</f>
        <v>29463</v>
      </c>
      <c r="AN26" s="84">
        <f>'BAR BB| Open rates'!AN26*0.82 + 25</f>
        <v>29463</v>
      </c>
      <c r="AO26" s="84">
        <f>'BAR BB| Open rates'!AO26*0.82 + 25</f>
        <v>27003</v>
      </c>
      <c r="AP26" s="84">
        <f>'BAR BB| Open rates'!AP26*0.82 + 25</f>
        <v>27003</v>
      </c>
      <c r="AQ26" s="84">
        <f>'BAR BB| Open rates'!AQ26*0.82 + 25</f>
        <v>23477</v>
      </c>
      <c r="AR26" s="84">
        <f>'BAR BB| Open rates'!AR26*0.82 + 25</f>
        <v>23805</v>
      </c>
      <c r="AS26" s="84">
        <f>'BAR BB| Open rates'!AS26*0.82 + 25</f>
        <v>23477</v>
      </c>
      <c r="AT26" s="84">
        <f>'BAR BB| Open rates'!AT26*0.82 + 25</f>
        <v>23805</v>
      </c>
      <c r="AU26" s="84">
        <f>'BAR BB| Open rates'!AU26*0.82 + 25</f>
        <v>23477</v>
      </c>
      <c r="AV26" s="84">
        <f>'BAR BB| Open rates'!AV26*0.82 + 25</f>
        <v>23805</v>
      </c>
      <c r="AW26" s="84">
        <f>'BAR BB| Open rates'!AW26*0.82 + 25</f>
        <v>23477</v>
      </c>
      <c r="AX26" s="84">
        <f>'BAR BB| Open rates'!AX26*0.82 + 25</f>
        <v>23805</v>
      </c>
      <c r="AY26" s="84">
        <f>'BAR BB| Open rates'!AY26*0.82 + 25</f>
        <v>23477</v>
      </c>
    </row>
    <row r="27" spans="1:51" s="14" customFormat="1" ht="12" customHeight="1" x14ac:dyDescent="0.2">
      <c r="A27" s="42">
        <v>2</v>
      </c>
      <c r="B27" s="84">
        <f>'BAR BB| Open rates'!B27*0.82 + 25</f>
        <v>18475</v>
      </c>
      <c r="C27" s="84">
        <f>'BAR BB| Open rates'!C27*0.82 + 25</f>
        <v>19295</v>
      </c>
      <c r="D27" s="84">
        <f>'BAR BB| Open rates'!D27*0.82 + 25</f>
        <v>18393</v>
      </c>
      <c r="E27" s="84">
        <f>'BAR BB| Open rates'!E27*0.82 + 25</f>
        <v>18393</v>
      </c>
      <c r="F27" s="84">
        <f>'BAR BB| Open rates'!F27*0.82 + 25</f>
        <v>24133</v>
      </c>
      <c r="G27" s="84">
        <f>'BAR BB| Open rates'!G27*0.82 + 25</f>
        <v>24133</v>
      </c>
      <c r="H27" s="84">
        <f>'BAR BB| Open rates'!H27*0.82 + 25</f>
        <v>21017</v>
      </c>
      <c r="I27" s="84">
        <f>'BAR BB| Open rates'!I27*0.82 + 25</f>
        <v>21017</v>
      </c>
      <c r="J27" s="84">
        <f>'BAR BB| Open rates'!J27*0.82 + 25</f>
        <v>19295</v>
      </c>
      <c r="K27" s="84">
        <f>'BAR BB| Open rates'!K27*0.82 + 25</f>
        <v>18147</v>
      </c>
      <c r="L27" s="84">
        <f>'BAR BB| Open rates'!L27*0.82 + 25</f>
        <v>18967</v>
      </c>
      <c r="M27" s="84">
        <f>'BAR BB| Open rates'!M27*0.82 + 25</f>
        <v>18147</v>
      </c>
      <c r="N27" s="84">
        <f>'BAR BB| Open rates'!N27*0.82 + 25</f>
        <v>21017</v>
      </c>
      <c r="O27" s="84">
        <f>'BAR BB| Open rates'!O27*0.82 + 25</f>
        <v>18967</v>
      </c>
      <c r="P27" s="84">
        <f>'BAR BB| Open rates'!P27*0.82 + 25</f>
        <v>18147</v>
      </c>
      <c r="Q27" s="84">
        <f>'BAR BB| Open rates'!Q27*0.82 + 25</f>
        <v>21017</v>
      </c>
      <c r="R27" s="84">
        <f>'BAR BB| Open rates'!R27*0.82 + 25</f>
        <v>23313</v>
      </c>
      <c r="S27" s="84">
        <f>'BAR BB| Open rates'!S27*0.82 + 25</f>
        <v>21017</v>
      </c>
      <c r="T27" s="84">
        <f>'BAR BB| Open rates'!T27*0.82 + 25</f>
        <v>21017</v>
      </c>
      <c r="U27" s="84">
        <f>'BAR BB| Open rates'!U27*0.82 + 25</f>
        <v>19295</v>
      </c>
      <c r="V27" s="84">
        <f>'BAR BB| Open rates'!V27*0.82 + 25</f>
        <v>21017</v>
      </c>
      <c r="W27" s="84">
        <f>'BAR BB| Open rates'!W27*0.82 + 25</f>
        <v>18475</v>
      </c>
      <c r="X27" s="84">
        <f>'BAR BB| Open rates'!X27*0.82 + 25</f>
        <v>18475</v>
      </c>
      <c r="Y27" s="84">
        <f>'BAR BB| Open rates'!Y27*0.82 + 25</f>
        <v>18475</v>
      </c>
      <c r="Z27" s="84">
        <f>'BAR BB| Open rates'!Z27*0.82 + 25</f>
        <v>18475</v>
      </c>
      <c r="AA27" s="84">
        <f>'BAR BB| Open rates'!AA27*0.82 + 25</f>
        <v>26593</v>
      </c>
      <c r="AB27" s="84">
        <f>'BAR BB| Open rates'!AB27*0.82 + 25</f>
        <v>18475</v>
      </c>
      <c r="AC27" s="84">
        <f>'BAR BB| Open rates'!AC27*0.82 + 25</f>
        <v>30692.999999999996</v>
      </c>
      <c r="AD27" s="84">
        <f>'BAR BB| Open rates'!AD27*0.82 + 25</f>
        <v>30692.999999999996</v>
      </c>
      <c r="AE27" s="84">
        <f>'BAR BB| Open rates'!AE27*0.82 + 25</f>
        <v>30692.999999999996</v>
      </c>
      <c r="AF27" s="84">
        <f>'BAR BB| Open rates'!AF27*0.82 + 25</f>
        <v>30692.999999999996</v>
      </c>
      <c r="AG27" s="84">
        <f>'BAR BB| Open rates'!AG27*0.82 + 25</f>
        <v>30692.999999999996</v>
      </c>
      <c r="AH27" s="84">
        <f>'BAR BB| Open rates'!AH27*0.82 + 25</f>
        <v>30692.999999999996</v>
      </c>
      <c r="AI27" s="84">
        <f>'BAR BB| Open rates'!AI27*0.82 + 25</f>
        <v>30692.999999999996</v>
      </c>
      <c r="AJ27" s="84">
        <f>'BAR BB| Open rates'!AJ27*0.82 + 25</f>
        <v>30692.999999999996</v>
      </c>
      <c r="AK27" s="84">
        <f>'BAR BB| Open rates'!AK27*0.82 + 25</f>
        <v>30692.999999999996</v>
      </c>
      <c r="AL27" s="84">
        <f>'BAR BB| Open rates'!AL27*0.82 + 25</f>
        <v>30692.999999999996</v>
      </c>
      <c r="AM27" s="84">
        <f>'BAR BB| Open rates'!AM27*0.82 + 25</f>
        <v>30692.999999999996</v>
      </c>
      <c r="AN27" s="84">
        <f>'BAR BB| Open rates'!AN27*0.82 + 25</f>
        <v>30692.999999999996</v>
      </c>
      <c r="AO27" s="84">
        <f>'BAR BB| Open rates'!AO27*0.82 + 25</f>
        <v>28233</v>
      </c>
      <c r="AP27" s="84">
        <f>'BAR BB| Open rates'!AP27*0.82 + 25</f>
        <v>28233</v>
      </c>
      <c r="AQ27" s="84">
        <f>'BAR BB| Open rates'!AQ27*0.82 + 25</f>
        <v>24707</v>
      </c>
      <c r="AR27" s="84">
        <f>'BAR BB| Open rates'!AR27*0.82 + 25</f>
        <v>25035</v>
      </c>
      <c r="AS27" s="84">
        <f>'BAR BB| Open rates'!AS27*0.82 + 25</f>
        <v>24707</v>
      </c>
      <c r="AT27" s="84">
        <f>'BAR BB| Open rates'!AT27*0.82 + 25</f>
        <v>25035</v>
      </c>
      <c r="AU27" s="84">
        <f>'BAR BB| Open rates'!AU27*0.82 + 25</f>
        <v>24707</v>
      </c>
      <c r="AV27" s="84">
        <f>'BAR BB| Open rates'!AV27*0.82 + 25</f>
        <v>25035</v>
      </c>
      <c r="AW27" s="84">
        <f>'BAR BB| Open rates'!AW27*0.82 + 25</f>
        <v>24707</v>
      </c>
      <c r="AX27" s="84">
        <f>'BAR BB| Open rates'!AX27*0.82 + 25</f>
        <v>25035</v>
      </c>
      <c r="AY27" s="84">
        <f>'BAR BB| Open rates'!AY27*0.82 + 25</f>
        <v>24707</v>
      </c>
    </row>
    <row r="28" spans="1:51" s="14" customFormat="1" ht="12" customHeight="1" x14ac:dyDescent="0.2">
      <c r="A28" s="42">
        <v>3</v>
      </c>
      <c r="B28" s="84">
        <f>'BAR BB| Open rates'!B28*0.82 + 25</f>
        <v>19705</v>
      </c>
      <c r="C28" s="84">
        <f>'BAR BB| Open rates'!C28*0.82 + 25</f>
        <v>20525</v>
      </c>
      <c r="D28" s="84">
        <f>'BAR BB| Open rates'!D28*0.82 + 25</f>
        <v>19623</v>
      </c>
      <c r="E28" s="84">
        <f>'BAR BB| Open rates'!E28*0.82 + 25</f>
        <v>19623</v>
      </c>
      <c r="F28" s="84">
        <f>'BAR BB| Open rates'!F28*0.82 + 25</f>
        <v>25363</v>
      </c>
      <c r="G28" s="84">
        <f>'BAR BB| Open rates'!G28*0.82 + 25</f>
        <v>25363</v>
      </c>
      <c r="H28" s="84">
        <f>'BAR BB| Open rates'!H28*0.82 + 25</f>
        <v>22247</v>
      </c>
      <c r="I28" s="84">
        <f>'BAR BB| Open rates'!I28*0.82 + 25</f>
        <v>22247</v>
      </c>
      <c r="J28" s="84">
        <f>'BAR BB| Open rates'!J28*0.82 + 25</f>
        <v>20525</v>
      </c>
      <c r="K28" s="84">
        <f>'BAR BB| Open rates'!K28*0.82 + 25</f>
        <v>19377</v>
      </c>
      <c r="L28" s="84">
        <f>'BAR BB| Open rates'!L28*0.82 + 25</f>
        <v>20197</v>
      </c>
      <c r="M28" s="84">
        <f>'BAR BB| Open rates'!M28*0.82 + 25</f>
        <v>19377</v>
      </c>
      <c r="N28" s="84">
        <f>'BAR BB| Open rates'!N28*0.82 + 25</f>
        <v>22247</v>
      </c>
      <c r="O28" s="84">
        <f>'BAR BB| Open rates'!O28*0.82 + 25</f>
        <v>20197</v>
      </c>
      <c r="P28" s="84">
        <f>'BAR BB| Open rates'!P28*0.82 + 25</f>
        <v>19377</v>
      </c>
      <c r="Q28" s="84">
        <f>'BAR BB| Open rates'!Q28*0.82 + 25</f>
        <v>22247</v>
      </c>
      <c r="R28" s="84">
        <f>'BAR BB| Open rates'!R28*0.82 + 25</f>
        <v>24543</v>
      </c>
      <c r="S28" s="84">
        <f>'BAR BB| Open rates'!S28*0.82 + 25</f>
        <v>22247</v>
      </c>
      <c r="T28" s="84">
        <f>'BAR BB| Open rates'!T28*0.82 + 25</f>
        <v>22247</v>
      </c>
      <c r="U28" s="84">
        <f>'BAR BB| Open rates'!U28*0.82 + 25</f>
        <v>20525</v>
      </c>
      <c r="V28" s="84">
        <f>'BAR BB| Open rates'!V28*0.82 + 25</f>
        <v>22247</v>
      </c>
      <c r="W28" s="84">
        <f>'BAR BB| Open rates'!W28*0.82 + 25</f>
        <v>19705</v>
      </c>
      <c r="X28" s="84">
        <f>'BAR BB| Open rates'!X28*0.82 + 25</f>
        <v>19705</v>
      </c>
      <c r="Y28" s="84">
        <f>'BAR BB| Open rates'!Y28*0.82 + 25</f>
        <v>19705</v>
      </c>
      <c r="Z28" s="84">
        <f>'BAR BB| Open rates'!Z28*0.82 + 25</f>
        <v>19705</v>
      </c>
      <c r="AA28" s="84">
        <f>'BAR BB| Open rates'!AA28*0.82 + 25</f>
        <v>27823</v>
      </c>
      <c r="AB28" s="84">
        <f>'BAR BB| Open rates'!AB28*0.82 + 25</f>
        <v>19705</v>
      </c>
      <c r="AC28" s="84">
        <f>'BAR BB| Open rates'!AC28*0.82 + 25</f>
        <v>31922.999999999996</v>
      </c>
      <c r="AD28" s="84">
        <f>'BAR BB| Open rates'!AD28*0.82 + 25</f>
        <v>31922.999999999996</v>
      </c>
      <c r="AE28" s="84">
        <f>'BAR BB| Open rates'!AE28*0.82 + 25</f>
        <v>31922.999999999996</v>
      </c>
      <c r="AF28" s="84">
        <f>'BAR BB| Open rates'!AF28*0.82 + 25</f>
        <v>31922.999999999996</v>
      </c>
      <c r="AG28" s="84">
        <f>'BAR BB| Open rates'!AG28*0.82 + 25</f>
        <v>31922.999999999996</v>
      </c>
      <c r="AH28" s="84">
        <f>'BAR BB| Open rates'!AH28*0.82 + 25</f>
        <v>31922.999999999996</v>
      </c>
      <c r="AI28" s="84">
        <f>'BAR BB| Open rates'!AI28*0.82 + 25</f>
        <v>31922.999999999996</v>
      </c>
      <c r="AJ28" s="84">
        <f>'BAR BB| Open rates'!AJ28*0.82 + 25</f>
        <v>31922.999999999996</v>
      </c>
      <c r="AK28" s="84">
        <f>'BAR BB| Open rates'!AK28*0.82 + 25</f>
        <v>31922.999999999996</v>
      </c>
      <c r="AL28" s="84">
        <f>'BAR BB| Open rates'!AL28*0.82 + 25</f>
        <v>31922.999999999996</v>
      </c>
      <c r="AM28" s="84">
        <f>'BAR BB| Open rates'!AM28*0.82 + 25</f>
        <v>31922.999999999996</v>
      </c>
      <c r="AN28" s="84">
        <f>'BAR BB| Open rates'!AN28*0.82 + 25</f>
        <v>31922.999999999996</v>
      </c>
      <c r="AO28" s="84">
        <f>'BAR BB| Open rates'!AO28*0.82 + 25</f>
        <v>29463</v>
      </c>
      <c r="AP28" s="84">
        <f>'BAR BB| Open rates'!AP28*0.82 + 25</f>
        <v>29463</v>
      </c>
      <c r="AQ28" s="84">
        <f>'BAR BB| Open rates'!AQ28*0.82 + 25</f>
        <v>25937</v>
      </c>
      <c r="AR28" s="84">
        <f>'BAR BB| Open rates'!AR28*0.82 + 25</f>
        <v>26265</v>
      </c>
      <c r="AS28" s="84">
        <f>'BAR BB| Open rates'!AS28*0.82 + 25</f>
        <v>25937</v>
      </c>
      <c r="AT28" s="84">
        <f>'BAR BB| Open rates'!AT28*0.82 + 25</f>
        <v>26265</v>
      </c>
      <c r="AU28" s="84">
        <f>'BAR BB| Open rates'!AU28*0.82 + 25</f>
        <v>25937</v>
      </c>
      <c r="AV28" s="84">
        <f>'BAR BB| Open rates'!AV28*0.82 + 25</f>
        <v>26265</v>
      </c>
      <c r="AW28" s="84">
        <f>'BAR BB| Open rates'!AW28*0.82 + 25</f>
        <v>25937</v>
      </c>
      <c r="AX28" s="84">
        <f>'BAR BB| Open rates'!AX28*0.82 + 25</f>
        <v>26265</v>
      </c>
      <c r="AY28" s="84">
        <f>'BAR BB| Open rates'!AY28*0.82 + 25</f>
        <v>25937</v>
      </c>
    </row>
    <row r="29" spans="1:51" s="14" customFormat="1" ht="12" customHeight="1" x14ac:dyDescent="0.2">
      <c r="A29" s="42">
        <v>4</v>
      </c>
      <c r="B29" s="84">
        <f>'BAR BB| Open rates'!B29*0.82 + 25</f>
        <v>20935</v>
      </c>
      <c r="C29" s="84">
        <f>'BAR BB| Open rates'!C29*0.82 + 25</f>
        <v>21755</v>
      </c>
      <c r="D29" s="84">
        <f>'BAR BB| Open rates'!D29*0.82 + 25</f>
        <v>20853</v>
      </c>
      <c r="E29" s="84">
        <f>'BAR BB| Open rates'!E29*0.82 + 25</f>
        <v>20853</v>
      </c>
      <c r="F29" s="84">
        <f>'BAR BB| Open rates'!F29*0.82 + 25</f>
        <v>26593</v>
      </c>
      <c r="G29" s="84">
        <f>'BAR BB| Open rates'!G29*0.82 + 25</f>
        <v>26593</v>
      </c>
      <c r="H29" s="84">
        <f>'BAR BB| Open rates'!H29*0.82 + 25</f>
        <v>23477</v>
      </c>
      <c r="I29" s="84">
        <f>'BAR BB| Open rates'!I29*0.82 + 25</f>
        <v>23477</v>
      </c>
      <c r="J29" s="84">
        <f>'BAR BB| Open rates'!J29*0.82 + 25</f>
        <v>21755</v>
      </c>
      <c r="K29" s="84">
        <f>'BAR BB| Open rates'!K29*0.82 + 25</f>
        <v>20607</v>
      </c>
      <c r="L29" s="84">
        <f>'BAR BB| Open rates'!L29*0.82 + 25</f>
        <v>21427</v>
      </c>
      <c r="M29" s="84">
        <f>'BAR BB| Open rates'!M29*0.82 + 25</f>
        <v>20607</v>
      </c>
      <c r="N29" s="84">
        <f>'BAR BB| Open rates'!N29*0.82 + 25</f>
        <v>23477</v>
      </c>
      <c r="O29" s="84">
        <f>'BAR BB| Open rates'!O29*0.82 + 25</f>
        <v>21427</v>
      </c>
      <c r="P29" s="84">
        <f>'BAR BB| Open rates'!P29*0.82 + 25</f>
        <v>20607</v>
      </c>
      <c r="Q29" s="84">
        <f>'BAR BB| Open rates'!Q29*0.82 + 25</f>
        <v>23477</v>
      </c>
      <c r="R29" s="84">
        <f>'BAR BB| Open rates'!R29*0.82 + 25</f>
        <v>25773</v>
      </c>
      <c r="S29" s="84">
        <f>'BAR BB| Open rates'!S29*0.82 + 25</f>
        <v>23477</v>
      </c>
      <c r="T29" s="84">
        <f>'BAR BB| Open rates'!T29*0.82 + 25</f>
        <v>23477</v>
      </c>
      <c r="U29" s="84">
        <f>'BAR BB| Open rates'!U29*0.82 + 25</f>
        <v>21755</v>
      </c>
      <c r="V29" s="84">
        <f>'BAR BB| Open rates'!V29*0.82 + 25</f>
        <v>23477</v>
      </c>
      <c r="W29" s="84">
        <f>'BAR BB| Open rates'!W29*0.82 + 25</f>
        <v>20935</v>
      </c>
      <c r="X29" s="84">
        <f>'BAR BB| Open rates'!X29*0.82 + 25</f>
        <v>20935</v>
      </c>
      <c r="Y29" s="84">
        <f>'BAR BB| Open rates'!Y29*0.82 + 25</f>
        <v>20935</v>
      </c>
      <c r="Z29" s="84">
        <f>'BAR BB| Open rates'!Z29*0.82 + 25</f>
        <v>20935</v>
      </c>
      <c r="AA29" s="84">
        <f>'BAR BB| Open rates'!AA29*0.82 + 25</f>
        <v>29053</v>
      </c>
      <c r="AB29" s="84">
        <f>'BAR BB| Open rates'!AB29*0.82 + 25</f>
        <v>20935</v>
      </c>
      <c r="AC29" s="84">
        <f>'BAR BB| Open rates'!AC29*0.82 + 25</f>
        <v>33153</v>
      </c>
      <c r="AD29" s="84">
        <f>'BAR BB| Open rates'!AD29*0.82 + 25</f>
        <v>33153</v>
      </c>
      <c r="AE29" s="84">
        <f>'BAR BB| Open rates'!AE29*0.82 + 25</f>
        <v>33153</v>
      </c>
      <c r="AF29" s="84">
        <f>'BAR BB| Open rates'!AF29*0.82 + 25</f>
        <v>33153</v>
      </c>
      <c r="AG29" s="84">
        <f>'BAR BB| Open rates'!AG29*0.82 + 25</f>
        <v>33153</v>
      </c>
      <c r="AH29" s="84">
        <f>'BAR BB| Open rates'!AH29*0.82 + 25</f>
        <v>33153</v>
      </c>
      <c r="AI29" s="84">
        <f>'BAR BB| Open rates'!AI29*0.82 + 25</f>
        <v>33153</v>
      </c>
      <c r="AJ29" s="84">
        <f>'BAR BB| Open rates'!AJ29*0.82 + 25</f>
        <v>33153</v>
      </c>
      <c r="AK29" s="84">
        <f>'BAR BB| Open rates'!AK29*0.82 + 25</f>
        <v>33153</v>
      </c>
      <c r="AL29" s="84">
        <f>'BAR BB| Open rates'!AL29*0.82 + 25</f>
        <v>33153</v>
      </c>
      <c r="AM29" s="84">
        <f>'BAR BB| Open rates'!AM29*0.82 + 25</f>
        <v>33153</v>
      </c>
      <c r="AN29" s="84">
        <f>'BAR BB| Open rates'!AN29*0.82 + 25</f>
        <v>33153</v>
      </c>
      <c r="AO29" s="84">
        <f>'BAR BB| Open rates'!AO29*0.82 + 25</f>
        <v>30692.999999999996</v>
      </c>
      <c r="AP29" s="84">
        <f>'BAR BB| Open rates'!AP29*0.82 + 25</f>
        <v>30692.999999999996</v>
      </c>
      <c r="AQ29" s="84">
        <f>'BAR BB| Open rates'!AQ29*0.82 + 25</f>
        <v>27167</v>
      </c>
      <c r="AR29" s="84">
        <f>'BAR BB| Open rates'!AR29*0.82 + 25</f>
        <v>27495</v>
      </c>
      <c r="AS29" s="84">
        <f>'BAR BB| Open rates'!AS29*0.82 + 25</f>
        <v>27167</v>
      </c>
      <c r="AT29" s="84">
        <f>'BAR BB| Open rates'!AT29*0.82 + 25</f>
        <v>27495</v>
      </c>
      <c r="AU29" s="84">
        <f>'BAR BB| Open rates'!AU29*0.82 + 25</f>
        <v>27167</v>
      </c>
      <c r="AV29" s="84">
        <f>'BAR BB| Open rates'!AV29*0.82 + 25</f>
        <v>27495</v>
      </c>
      <c r="AW29" s="84">
        <f>'BAR BB| Open rates'!AW29*0.82 + 25</f>
        <v>27167</v>
      </c>
      <c r="AX29" s="84">
        <f>'BAR BB| Open rates'!AX29*0.82 + 25</f>
        <v>27495</v>
      </c>
      <c r="AY29" s="84">
        <f>'BAR BB| Open rates'!AY29*0.82 + 25</f>
        <v>27167</v>
      </c>
    </row>
    <row r="30" spans="1:51" s="14" customFormat="1" ht="12" customHeight="1" x14ac:dyDescent="0.2">
      <c r="A30" s="123"/>
    </row>
    <row r="31" spans="1:51" s="14" customFormat="1" ht="12" customHeight="1" x14ac:dyDescent="0.2">
      <c r="A31" s="123"/>
    </row>
    <row r="32" spans="1:51" s="14" customFormat="1" ht="12.75" customHeight="1" x14ac:dyDescent="0.2">
      <c r="A32" s="231" t="s">
        <v>157</v>
      </c>
    </row>
    <row r="33" spans="1:1" s="14" customFormat="1" ht="12.75" customHeight="1" x14ac:dyDescent="0.2">
      <c r="A33" s="231"/>
    </row>
    <row r="34" spans="1:1" s="11" customFormat="1" ht="12.75" customHeight="1" x14ac:dyDescent="0.2">
      <c r="A34" s="231"/>
    </row>
    <row r="35" spans="1:1" s="1" customFormat="1" x14ac:dyDescent="0.2"/>
    <row r="36" spans="1:1" s="76" customFormat="1" ht="12.75" customHeight="1" x14ac:dyDescent="0.2">
      <c r="A36" s="137" t="s">
        <v>58</v>
      </c>
    </row>
    <row r="37" spans="1:1" s="108" customFormat="1" ht="35.25" customHeight="1" x14ac:dyDescent="0.2">
      <c r="A37" s="150" t="s">
        <v>163</v>
      </c>
    </row>
    <row r="38" spans="1:1" s="108" customFormat="1" ht="35.25" customHeight="1" x14ac:dyDescent="0.2">
      <c r="A38" s="150" t="s">
        <v>188</v>
      </c>
    </row>
    <row r="39" spans="1:1" s="108" customFormat="1" ht="35.25" customHeight="1" x14ac:dyDescent="0.2">
      <c r="A39" s="150" t="s">
        <v>164</v>
      </c>
    </row>
    <row r="40" spans="1:1" s="108" customFormat="1" ht="13.5" customHeight="1" x14ac:dyDescent="0.2">
      <c r="A40" s="150" t="s">
        <v>165</v>
      </c>
    </row>
    <row r="41" spans="1:1" s="108" customFormat="1" ht="35.25" customHeight="1" x14ac:dyDescent="0.2">
      <c r="A41" s="150" t="s">
        <v>162</v>
      </c>
    </row>
    <row r="42" spans="1:1" s="108" customFormat="1" ht="35.25" customHeight="1" x14ac:dyDescent="0.2">
      <c r="A42" s="145" t="s">
        <v>173</v>
      </c>
    </row>
    <row r="43" spans="1:1" s="13" customFormat="1" ht="18" customHeight="1" thickBot="1" x14ac:dyDescent="0.25"/>
    <row r="44" spans="1:1" s="76" customFormat="1" ht="12.75" thickBot="1" x14ac:dyDescent="0.25">
      <c r="A44" s="85" t="s">
        <v>65</v>
      </c>
    </row>
    <row r="45" spans="1:1" s="13" customFormat="1" ht="130.5" customHeight="1" x14ac:dyDescent="0.2">
      <c r="A45" s="234" t="s">
        <v>300</v>
      </c>
    </row>
    <row r="46" spans="1:1" x14ac:dyDescent="0.2">
      <c r="A46" s="235"/>
    </row>
    <row r="47" spans="1:1" x14ac:dyDescent="0.2">
      <c r="A47" s="235"/>
    </row>
    <row r="48" spans="1:1" ht="12.75" thickBot="1" x14ac:dyDescent="0.25">
      <c r="A48" s="236"/>
    </row>
  </sheetData>
  <mergeCells count="2">
    <mergeCell ref="A32:A34"/>
    <mergeCell ref="A45:A48"/>
  </mergeCells>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47"/>
  <sheetViews>
    <sheetView zoomScaleNormal="100" workbookViewId="0">
      <pane xSplit="1" ySplit="4" topLeftCell="B5" activePane="bottomRight" state="frozen"/>
      <selection pane="topRight" activeCell="B1" sqref="B1"/>
      <selection pane="bottomLeft" activeCell="A5" sqref="A5"/>
      <selection pane="bottomRight" activeCell="D17" sqref="D17"/>
    </sheetView>
  </sheetViews>
  <sheetFormatPr defaultColWidth="10.140625" defaultRowHeight="12" x14ac:dyDescent="0.2"/>
  <cols>
    <col min="1" max="1" width="42" style="1" customWidth="1"/>
    <col min="2" max="16384" width="10.140625" style="2"/>
  </cols>
  <sheetData>
    <row r="1" spans="1:51" s="5" customFormat="1" ht="25.5" customHeight="1" x14ac:dyDescent="0.2">
      <c r="A1" s="47" t="s">
        <v>50</v>
      </c>
    </row>
    <row r="2" spans="1:51" s="5" customFormat="1" ht="12.75" x14ac:dyDescent="0.2">
      <c r="A2" s="6" t="s">
        <v>227</v>
      </c>
    </row>
    <row r="3" spans="1:51" s="11" customFormat="1" ht="28.5" customHeight="1" x14ac:dyDescent="0.2">
      <c r="A3" s="74" t="s">
        <v>52</v>
      </c>
      <c r="B3" s="73">
        <f>'BAR BB| Open rates'!B3</f>
        <v>45772</v>
      </c>
      <c r="C3" s="73">
        <f>'BAR BB| Open rates'!C3</f>
        <v>45773</v>
      </c>
      <c r="D3" s="73">
        <f>'BAR BB| Open rates'!D3</f>
        <v>45774</v>
      </c>
      <c r="E3" s="73">
        <f>'BAR BB| Open rates'!E3</f>
        <v>45775</v>
      </c>
      <c r="F3" s="73">
        <f>'BAR BB| Open rates'!F3</f>
        <v>45778</v>
      </c>
      <c r="G3" s="73">
        <f>'BAR BB| Open rates'!G3</f>
        <v>45779</v>
      </c>
      <c r="H3" s="73">
        <f>'BAR BB| Open rates'!H3</f>
        <v>45781</v>
      </c>
      <c r="I3" s="73">
        <f>'BAR BB| Open rates'!I3</f>
        <v>45785</v>
      </c>
      <c r="J3" s="73">
        <f>'BAR BB| Open rates'!J3</f>
        <v>45787</v>
      </c>
      <c r="K3" s="73">
        <f>'BAR BB| Open rates'!K3</f>
        <v>45788</v>
      </c>
      <c r="L3" s="73">
        <f>'BAR BB| Open rates'!L3</f>
        <v>45793</v>
      </c>
      <c r="M3" s="73">
        <f>'BAR BB| Open rates'!M3</f>
        <v>45795</v>
      </c>
      <c r="N3" s="73">
        <f>'BAR BB| Open rates'!N3</f>
        <v>45798</v>
      </c>
      <c r="O3" s="73">
        <f>'BAR BB| Open rates'!O3</f>
        <v>45802</v>
      </c>
      <c r="P3" s="73">
        <f>'BAR BB| Open rates'!P3</f>
        <v>45804</v>
      </c>
      <c r="Q3" s="73">
        <f>'BAR BB| Open rates'!Q3</f>
        <v>45805</v>
      </c>
      <c r="R3" s="73">
        <f>'BAR BB| Open rates'!R3</f>
        <v>45806</v>
      </c>
      <c r="S3" s="73">
        <f>'BAR BB| Open rates'!S3</f>
        <v>45808</v>
      </c>
      <c r="T3" s="73">
        <f>'BAR BB| Open rates'!T3</f>
        <v>45809</v>
      </c>
      <c r="U3" s="73">
        <f>'BAR BB| Open rates'!U3</f>
        <v>45810</v>
      </c>
      <c r="V3" s="73">
        <f>'BAR BB| Open rates'!V3</f>
        <v>45815</v>
      </c>
      <c r="W3" s="73">
        <f>'BAR BB| Open rates'!W3</f>
        <v>45817</v>
      </c>
      <c r="X3" s="73">
        <f>'BAR BB| Open rates'!X3</f>
        <v>45821</v>
      </c>
      <c r="Y3" s="73">
        <f>'BAR BB| Open rates'!Y3</f>
        <v>45823</v>
      </c>
      <c r="Z3" s="73">
        <f>'BAR BB| Open rates'!Z3</f>
        <v>45828</v>
      </c>
      <c r="AA3" s="73">
        <f>'BAR BB| Open rates'!AA3</f>
        <v>45831</v>
      </c>
      <c r="AB3" s="73">
        <f>'BAR BB| Open rates'!AB3</f>
        <v>45836</v>
      </c>
      <c r="AC3" s="73">
        <f>'BAR BB| Open rates'!AC3</f>
        <v>45839</v>
      </c>
      <c r="AD3" s="73">
        <f>'BAR BB| Open rates'!AD3</f>
        <v>45851</v>
      </c>
      <c r="AE3" s="73">
        <f>'BAR BB| Open rates'!AE3</f>
        <v>45852</v>
      </c>
      <c r="AF3" s="73">
        <f>'BAR BB| Open rates'!AF3</f>
        <v>45858</v>
      </c>
      <c r="AG3" s="73">
        <f>'BAR BB| Open rates'!AG3</f>
        <v>45863</v>
      </c>
      <c r="AH3" s="73">
        <f>'BAR BB| Open rates'!AH3</f>
        <v>45865</v>
      </c>
      <c r="AI3" s="73">
        <f>'BAR BB| Open rates'!AI3</f>
        <v>45870</v>
      </c>
      <c r="AJ3" s="73">
        <f>'BAR BB| Open rates'!AJ3</f>
        <v>45872</v>
      </c>
      <c r="AK3" s="73">
        <f>'BAR BB| Open rates'!AK3</f>
        <v>45877</v>
      </c>
      <c r="AL3" s="73">
        <f>'BAR BB| Open rates'!AL3</f>
        <v>45879</v>
      </c>
      <c r="AM3" s="73">
        <f>'BAR BB| Open rates'!AM3</f>
        <v>45884</v>
      </c>
      <c r="AN3" s="73">
        <f>'BAR BB| Open rates'!AN3</f>
        <v>45886</v>
      </c>
      <c r="AO3" s="73">
        <f>'BAR BB| Open rates'!AO3</f>
        <v>45891</v>
      </c>
      <c r="AP3" s="73">
        <f>'BAR BB| Open rates'!AP3</f>
        <v>45893</v>
      </c>
      <c r="AQ3" s="73">
        <f>'BAR BB| Open rates'!AQ3</f>
        <v>45901</v>
      </c>
      <c r="AR3" s="73">
        <f>'BAR BB| Open rates'!AR3</f>
        <v>45905</v>
      </c>
      <c r="AS3" s="73">
        <f>'BAR BB| Open rates'!AS3</f>
        <v>45907</v>
      </c>
      <c r="AT3" s="73">
        <f>'BAR BB| Open rates'!AT3</f>
        <v>45912</v>
      </c>
      <c r="AU3" s="73">
        <f>'BAR BB| Open rates'!AU3</f>
        <v>45914</v>
      </c>
      <c r="AV3" s="73">
        <f>'BAR BB| Open rates'!AV3</f>
        <v>45919</v>
      </c>
      <c r="AW3" s="73">
        <f>'BAR BB| Open rates'!AW3</f>
        <v>45921</v>
      </c>
      <c r="AX3" s="73">
        <f>'BAR BB| Open rates'!AX3</f>
        <v>45926</v>
      </c>
      <c r="AY3" s="73">
        <f>'BAR BB| Open rates'!AY3</f>
        <v>45928</v>
      </c>
    </row>
    <row r="4" spans="1:51" s="11" customFormat="1" ht="28.5" customHeight="1" x14ac:dyDescent="0.2">
      <c r="A4" s="8"/>
      <c r="B4" s="73">
        <f>'BAR BB| Open rates'!B4</f>
        <v>45772</v>
      </c>
      <c r="C4" s="73">
        <f>'BAR BB| Open rates'!C4</f>
        <v>45773</v>
      </c>
      <c r="D4" s="73">
        <f>'BAR BB| Open rates'!D4</f>
        <v>45774</v>
      </c>
      <c r="E4" s="73">
        <f>'BAR BB| Open rates'!E4</f>
        <v>45777</v>
      </c>
      <c r="F4" s="73">
        <f>'BAR BB| Open rates'!F4</f>
        <v>45778</v>
      </c>
      <c r="G4" s="73">
        <f>'BAR BB| Open rates'!G4</f>
        <v>45780</v>
      </c>
      <c r="H4" s="73">
        <f>'BAR BB| Open rates'!H4</f>
        <v>45784</v>
      </c>
      <c r="I4" s="73">
        <f>'BAR BB| Open rates'!I4</f>
        <v>45786</v>
      </c>
      <c r="J4" s="73">
        <f>'BAR BB| Open rates'!J4</f>
        <v>45787</v>
      </c>
      <c r="K4" s="73">
        <f>'BAR BB| Open rates'!K4</f>
        <v>45792</v>
      </c>
      <c r="L4" s="73">
        <f>'BAR BB| Open rates'!L4</f>
        <v>45794</v>
      </c>
      <c r="M4" s="73">
        <f>'BAR BB| Open rates'!M4</f>
        <v>45797</v>
      </c>
      <c r="N4" s="73">
        <f>'BAR BB| Open rates'!N4</f>
        <v>45801</v>
      </c>
      <c r="O4" s="73">
        <f>'BAR BB| Open rates'!O4</f>
        <v>45803</v>
      </c>
      <c r="P4" s="73">
        <f>'BAR BB| Open rates'!P4</f>
        <v>45804</v>
      </c>
      <c r="Q4" s="73">
        <f>'BAR BB| Open rates'!Q4</f>
        <v>45805</v>
      </c>
      <c r="R4" s="73">
        <f>'BAR BB| Open rates'!R4</f>
        <v>45807</v>
      </c>
      <c r="S4" s="73">
        <f>'BAR BB| Open rates'!S4</f>
        <v>45808</v>
      </c>
      <c r="T4" s="73">
        <f>'BAR BB| Open rates'!T4</f>
        <v>45809</v>
      </c>
      <c r="U4" s="73">
        <f>'BAR BB| Open rates'!U4</f>
        <v>45814</v>
      </c>
      <c r="V4" s="73">
        <f>'BAR BB| Open rates'!V4</f>
        <v>45816</v>
      </c>
      <c r="W4" s="73">
        <f>'BAR BB| Open rates'!W4</f>
        <v>45820</v>
      </c>
      <c r="X4" s="73">
        <f>'BAR BB| Open rates'!X4</f>
        <v>45822</v>
      </c>
      <c r="Y4" s="73">
        <f>'BAR BB| Open rates'!Y4</f>
        <v>45827</v>
      </c>
      <c r="Z4" s="73">
        <f>'BAR BB| Open rates'!Z4</f>
        <v>45830</v>
      </c>
      <c r="AA4" s="73">
        <f>'BAR BB| Open rates'!AA4</f>
        <v>45835</v>
      </c>
      <c r="AB4" s="73">
        <f>'BAR BB| Open rates'!AB4</f>
        <v>45838</v>
      </c>
      <c r="AC4" s="73">
        <f>'BAR BB| Open rates'!AC4</f>
        <v>45850</v>
      </c>
      <c r="AD4" s="73">
        <f>'BAR BB| Open rates'!AD4</f>
        <v>45851</v>
      </c>
      <c r="AE4" s="73">
        <f>'BAR BB| Open rates'!AE4</f>
        <v>45857</v>
      </c>
      <c r="AF4" s="73">
        <f>'BAR BB| Open rates'!AF4</f>
        <v>45862</v>
      </c>
      <c r="AG4" s="73">
        <f>'BAR BB| Open rates'!AG4</f>
        <v>45864</v>
      </c>
      <c r="AH4" s="73">
        <f>'BAR BB| Open rates'!AH4</f>
        <v>45869</v>
      </c>
      <c r="AI4" s="73">
        <f>'BAR BB| Open rates'!AI4</f>
        <v>45871</v>
      </c>
      <c r="AJ4" s="73">
        <f>'BAR BB| Open rates'!AJ4</f>
        <v>45876</v>
      </c>
      <c r="AK4" s="73">
        <f>'BAR BB| Open rates'!AK4</f>
        <v>45878</v>
      </c>
      <c r="AL4" s="73">
        <f>'BAR BB| Open rates'!AL4</f>
        <v>45883</v>
      </c>
      <c r="AM4" s="73">
        <f>'BAR BB| Open rates'!AM4</f>
        <v>45885</v>
      </c>
      <c r="AN4" s="73">
        <f>'BAR BB| Open rates'!AN4</f>
        <v>45890</v>
      </c>
      <c r="AO4" s="73">
        <f>'BAR BB| Open rates'!AO4</f>
        <v>45892</v>
      </c>
      <c r="AP4" s="73">
        <f>'BAR BB| Open rates'!AP4</f>
        <v>45900</v>
      </c>
      <c r="AQ4" s="73">
        <f>'BAR BB| Open rates'!AQ4</f>
        <v>45904</v>
      </c>
      <c r="AR4" s="73">
        <f>'BAR BB| Open rates'!AR4</f>
        <v>45906</v>
      </c>
      <c r="AS4" s="73">
        <f>'BAR BB| Open rates'!AS4</f>
        <v>45911</v>
      </c>
      <c r="AT4" s="73">
        <f>'BAR BB| Open rates'!AT4</f>
        <v>45913</v>
      </c>
      <c r="AU4" s="73">
        <f>'BAR BB| Open rates'!AU4</f>
        <v>45918</v>
      </c>
      <c r="AV4" s="73">
        <f>'BAR BB| Open rates'!AV4</f>
        <v>45920</v>
      </c>
      <c r="AW4" s="73">
        <f>'BAR BB| Open rates'!AW4</f>
        <v>45925</v>
      </c>
      <c r="AX4" s="73">
        <f>'BAR BB| Open rates'!AX4</f>
        <v>45927</v>
      </c>
      <c r="AY4" s="73">
        <f>'BAR BB| Open rates'!AY4</f>
        <v>45930</v>
      </c>
    </row>
    <row r="5" spans="1:51" s="14" customFormat="1" ht="12" customHeight="1" x14ac:dyDescent="0.2">
      <c r="A5" s="33" t="s">
        <v>53</v>
      </c>
    </row>
    <row r="6" spans="1:51" s="14" customFormat="1" ht="12" customHeight="1" x14ac:dyDescent="0.2">
      <c r="A6" s="42">
        <v>1</v>
      </c>
      <c r="B6" s="84">
        <f>'BAR BB| Open rates'!B6*0.8</f>
        <v>4800</v>
      </c>
      <c r="C6" s="84">
        <f>'BAR BB| Open rates'!C6*0.8</f>
        <v>5600</v>
      </c>
      <c r="D6" s="84">
        <f>'BAR BB| Open rates'!D6*0.8</f>
        <v>4720</v>
      </c>
      <c r="E6" s="84">
        <f>'BAR BB| Open rates'!E6*0.8</f>
        <v>4720</v>
      </c>
      <c r="F6" s="84">
        <f>'BAR BB| Open rates'!F6*0.8</f>
        <v>10320</v>
      </c>
      <c r="G6" s="84">
        <f>'BAR BB| Open rates'!G6*0.8</f>
        <v>10320</v>
      </c>
      <c r="H6" s="84">
        <f>'BAR BB| Open rates'!H6*0.8</f>
        <v>7280</v>
      </c>
      <c r="I6" s="84">
        <f>'BAR BB| Open rates'!I6*0.8</f>
        <v>7280</v>
      </c>
      <c r="J6" s="84">
        <f>'BAR BB| Open rates'!J6*0.8</f>
        <v>5600</v>
      </c>
      <c r="K6" s="84">
        <f>'BAR BB| Open rates'!K6*0.8</f>
        <v>4480</v>
      </c>
      <c r="L6" s="84">
        <f>'BAR BB| Open rates'!L6*0.8</f>
        <v>5280</v>
      </c>
      <c r="M6" s="84">
        <f>'BAR BB| Open rates'!M6*0.8</f>
        <v>4480</v>
      </c>
      <c r="N6" s="84">
        <f>'BAR BB| Open rates'!N6*0.8</f>
        <v>7280</v>
      </c>
      <c r="O6" s="84">
        <f>'BAR BB| Open rates'!O6*0.8</f>
        <v>5280</v>
      </c>
      <c r="P6" s="84">
        <f>'BAR BB| Open rates'!P6*0.8</f>
        <v>4480</v>
      </c>
      <c r="Q6" s="84">
        <f>'BAR BB| Open rates'!Q6*0.8</f>
        <v>7280</v>
      </c>
      <c r="R6" s="84">
        <f>'BAR BB| Open rates'!R6*0.8</f>
        <v>9520</v>
      </c>
      <c r="S6" s="84">
        <f>'BAR BB| Open rates'!S6*0.8</f>
        <v>7280</v>
      </c>
      <c r="T6" s="84">
        <f>'BAR BB| Open rates'!T6*0.8</f>
        <v>7280</v>
      </c>
      <c r="U6" s="84">
        <f>'BAR BB| Open rates'!U6*0.8</f>
        <v>5600</v>
      </c>
      <c r="V6" s="84">
        <f>'BAR BB| Open rates'!V6*0.8</f>
        <v>7280</v>
      </c>
      <c r="W6" s="84">
        <f>'BAR BB| Open rates'!W6*0.8</f>
        <v>4800</v>
      </c>
      <c r="X6" s="84">
        <f>'BAR BB| Open rates'!X6*0.8</f>
        <v>4800</v>
      </c>
      <c r="Y6" s="84">
        <f>'BAR BB| Open rates'!Y6*0.8</f>
        <v>4800</v>
      </c>
      <c r="Z6" s="84">
        <f>'BAR BB| Open rates'!Z6*0.8</f>
        <v>4800</v>
      </c>
      <c r="AA6" s="84">
        <f>'BAR BB| Open rates'!AA6*0.8</f>
        <v>12720</v>
      </c>
      <c r="AB6" s="84">
        <f>'BAR BB| Open rates'!AB6*0.8</f>
        <v>4800</v>
      </c>
      <c r="AC6" s="84">
        <f>'BAR BB| Open rates'!AC6*0.8</f>
        <v>11120</v>
      </c>
      <c r="AD6" s="84">
        <f>'BAR BB| Open rates'!AD6*0.8</f>
        <v>11120</v>
      </c>
      <c r="AE6" s="84">
        <f>'BAR BB| Open rates'!AE6*0.8</f>
        <v>11120</v>
      </c>
      <c r="AF6" s="84">
        <f>'BAR BB| Open rates'!AF6*0.8</f>
        <v>11120</v>
      </c>
      <c r="AG6" s="84">
        <f>'BAR BB| Open rates'!AG6*0.8</f>
        <v>11120</v>
      </c>
      <c r="AH6" s="84">
        <f>'BAR BB| Open rates'!AH6*0.8</f>
        <v>11120</v>
      </c>
      <c r="AI6" s="84">
        <f>'BAR BB| Open rates'!AI6*0.8</f>
        <v>11120</v>
      </c>
      <c r="AJ6" s="84">
        <f>'BAR BB| Open rates'!AJ6*0.8</f>
        <v>11120</v>
      </c>
      <c r="AK6" s="84">
        <f>'BAR BB| Open rates'!AK6*0.8</f>
        <v>11120</v>
      </c>
      <c r="AL6" s="84">
        <f>'BAR BB| Open rates'!AL6*0.8</f>
        <v>11120</v>
      </c>
      <c r="AM6" s="84">
        <f>'BAR BB| Open rates'!AM6*0.8</f>
        <v>11120</v>
      </c>
      <c r="AN6" s="84">
        <f>'BAR BB| Open rates'!AN6*0.8</f>
        <v>11120</v>
      </c>
      <c r="AO6" s="84">
        <f>'BAR BB| Open rates'!AO6*0.8</f>
        <v>8720</v>
      </c>
      <c r="AP6" s="84">
        <f>'BAR BB| Open rates'!AP6*0.8</f>
        <v>8720</v>
      </c>
      <c r="AQ6" s="84">
        <f>'BAR BB| Open rates'!AQ6*0.8</f>
        <v>5280</v>
      </c>
      <c r="AR6" s="84">
        <f>'BAR BB| Open rates'!AR6*0.8</f>
        <v>5600</v>
      </c>
      <c r="AS6" s="84">
        <f>'BAR BB| Open rates'!AS6*0.8</f>
        <v>5280</v>
      </c>
      <c r="AT6" s="84">
        <f>'BAR BB| Open rates'!AT6*0.8</f>
        <v>5600</v>
      </c>
      <c r="AU6" s="84">
        <f>'BAR BB| Open rates'!AU6*0.8</f>
        <v>5280</v>
      </c>
      <c r="AV6" s="84">
        <f>'BAR BB| Open rates'!AV6*0.8</f>
        <v>5600</v>
      </c>
      <c r="AW6" s="84">
        <f>'BAR BB| Open rates'!AW6*0.8</f>
        <v>5280</v>
      </c>
      <c r="AX6" s="84">
        <f>'BAR BB| Open rates'!AX6*0.8</f>
        <v>5600</v>
      </c>
      <c r="AY6" s="84">
        <f>'BAR BB| Open rates'!AY6*0.8</f>
        <v>5280</v>
      </c>
    </row>
    <row r="7" spans="1:51" s="14" customFormat="1" ht="12" customHeight="1" x14ac:dyDescent="0.2">
      <c r="A7" s="42">
        <v>2</v>
      </c>
      <c r="B7" s="84">
        <f>'BAR BB| Open rates'!B7*0.8</f>
        <v>6000</v>
      </c>
      <c r="C7" s="84">
        <f>'BAR BB| Open rates'!C7*0.8</f>
        <v>5600</v>
      </c>
      <c r="D7" s="84">
        <f>'BAR BB| Open rates'!D7*0.8</f>
        <v>5920</v>
      </c>
      <c r="E7" s="84">
        <f>'BAR BB| Open rates'!E7*0.8</f>
        <v>5920</v>
      </c>
      <c r="F7" s="84">
        <f>'BAR BB| Open rates'!F7*0.8</f>
        <v>11520</v>
      </c>
      <c r="G7" s="84">
        <f>'BAR BB| Open rates'!G7*0.8</f>
        <v>11520</v>
      </c>
      <c r="H7" s="84">
        <f>'BAR BB| Open rates'!H7*0.8</f>
        <v>8480</v>
      </c>
      <c r="I7" s="84">
        <f>'BAR BB| Open rates'!I7*0.8</f>
        <v>8480</v>
      </c>
      <c r="J7" s="84">
        <f>'BAR BB| Open rates'!J7*0.8</f>
        <v>6800</v>
      </c>
      <c r="K7" s="84">
        <f>'BAR BB| Open rates'!K7*0.8</f>
        <v>5680</v>
      </c>
      <c r="L7" s="84">
        <f>'BAR BB| Open rates'!L7*0.8</f>
        <v>6480</v>
      </c>
      <c r="M7" s="84">
        <f>'BAR BB| Open rates'!M7*0.8</f>
        <v>5680</v>
      </c>
      <c r="N7" s="84">
        <f>'BAR BB| Open rates'!N7*0.8</f>
        <v>8480</v>
      </c>
      <c r="O7" s="84">
        <f>'BAR BB| Open rates'!O7*0.8</f>
        <v>6480</v>
      </c>
      <c r="P7" s="84">
        <f>'BAR BB| Open rates'!P7*0.8</f>
        <v>5680</v>
      </c>
      <c r="Q7" s="84">
        <f>'BAR BB| Open rates'!Q7*0.8</f>
        <v>8480</v>
      </c>
      <c r="R7" s="84">
        <f>'BAR BB| Open rates'!R7*0.8</f>
        <v>10720</v>
      </c>
      <c r="S7" s="84">
        <f>'BAR BB| Open rates'!S7*0.8</f>
        <v>8480</v>
      </c>
      <c r="T7" s="84">
        <f>'BAR BB| Open rates'!T7*0.8</f>
        <v>8480</v>
      </c>
      <c r="U7" s="84">
        <f>'BAR BB| Open rates'!U7*0.8</f>
        <v>6800</v>
      </c>
      <c r="V7" s="84">
        <f>'BAR BB| Open rates'!V7*0.8</f>
        <v>8480</v>
      </c>
      <c r="W7" s="84">
        <f>'BAR BB| Open rates'!W7*0.8</f>
        <v>6000</v>
      </c>
      <c r="X7" s="84">
        <f>'BAR BB| Open rates'!X7*0.8</f>
        <v>6000</v>
      </c>
      <c r="Y7" s="84">
        <f>'BAR BB| Open rates'!Y7*0.8</f>
        <v>6000</v>
      </c>
      <c r="Z7" s="84">
        <f>'BAR BB| Open rates'!Z7*0.8</f>
        <v>6000</v>
      </c>
      <c r="AA7" s="84">
        <f>'BAR BB| Open rates'!AA7*0.8</f>
        <v>13920</v>
      </c>
      <c r="AB7" s="84">
        <f>'BAR BB| Open rates'!AB7*0.8</f>
        <v>6000</v>
      </c>
      <c r="AC7" s="84">
        <f>'BAR BB| Open rates'!AC7*0.8</f>
        <v>12320</v>
      </c>
      <c r="AD7" s="84">
        <f>'BAR BB| Open rates'!AD7*0.8</f>
        <v>12320</v>
      </c>
      <c r="AE7" s="84">
        <f>'BAR BB| Open rates'!AE7*0.8</f>
        <v>12320</v>
      </c>
      <c r="AF7" s="84">
        <f>'BAR BB| Open rates'!AF7*0.8</f>
        <v>12320</v>
      </c>
      <c r="AG7" s="84">
        <f>'BAR BB| Open rates'!AG7*0.8</f>
        <v>12320</v>
      </c>
      <c r="AH7" s="84">
        <f>'BAR BB| Open rates'!AH7*0.8</f>
        <v>12320</v>
      </c>
      <c r="AI7" s="84">
        <f>'BAR BB| Open rates'!AI7*0.8</f>
        <v>12320</v>
      </c>
      <c r="AJ7" s="84">
        <f>'BAR BB| Open rates'!AJ7*0.8</f>
        <v>12320</v>
      </c>
      <c r="AK7" s="84">
        <f>'BAR BB| Open rates'!AK7*0.8</f>
        <v>12320</v>
      </c>
      <c r="AL7" s="84">
        <f>'BAR BB| Open rates'!AL7*0.8</f>
        <v>12320</v>
      </c>
      <c r="AM7" s="84">
        <f>'BAR BB| Open rates'!AM7*0.8</f>
        <v>12320</v>
      </c>
      <c r="AN7" s="84">
        <f>'BAR BB| Open rates'!AN7*0.8</f>
        <v>12320</v>
      </c>
      <c r="AO7" s="84">
        <f>'BAR BB| Open rates'!AO7*0.8</f>
        <v>9920</v>
      </c>
      <c r="AP7" s="84">
        <f>'BAR BB| Open rates'!AP7*0.8</f>
        <v>9920</v>
      </c>
      <c r="AQ7" s="84">
        <f>'BAR BB| Open rates'!AQ7*0.8</f>
        <v>6480</v>
      </c>
      <c r="AR7" s="84">
        <f>'BAR BB| Open rates'!AR7*0.8</f>
        <v>6800</v>
      </c>
      <c r="AS7" s="84">
        <f>'BAR BB| Open rates'!AS7*0.8</f>
        <v>6480</v>
      </c>
      <c r="AT7" s="84">
        <f>'BAR BB| Open rates'!AT7*0.8</f>
        <v>6800</v>
      </c>
      <c r="AU7" s="84">
        <f>'BAR BB| Open rates'!AU7*0.8</f>
        <v>6480</v>
      </c>
      <c r="AV7" s="84">
        <f>'BAR BB| Open rates'!AV7*0.8</f>
        <v>6800</v>
      </c>
      <c r="AW7" s="84">
        <f>'BAR BB| Open rates'!AW7*0.8</f>
        <v>6480</v>
      </c>
      <c r="AX7" s="84">
        <f>'BAR BB| Open rates'!AX7*0.8</f>
        <v>6800</v>
      </c>
      <c r="AY7" s="84">
        <f>'BAR BB| Open rates'!AY7*0.8</f>
        <v>6480</v>
      </c>
    </row>
    <row r="8" spans="1:51"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s="14" customFormat="1" ht="12" customHeight="1" x14ac:dyDescent="0.2">
      <c r="A9" s="149">
        <v>1</v>
      </c>
      <c r="B9" s="84">
        <f>'BAR BB| Open rates'!B9*0.8</f>
        <v>6400</v>
      </c>
      <c r="C9" s="84">
        <f>'BAR BB| Open rates'!C9*0.8</f>
        <v>7200</v>
      </c>
      <c r="D9" s="84">
        <f>'BAR BB| Open rates'!D9*0.8</f>
        <v>6320</v>
      </c>
      <c r="E9" s="84">
        <f>'BAR BB| Open rates'!E9*0.8</f>
        <v>6320</v>
      </c>
      <c r="F9" s="84">
        <f>'BAR BB| Open rates'!F9*0.8</f>
        <v>11920</v>
      </c>
      <c r="G9" s="84">
        <f>'BAR BB| Open rates'!G9*0.8</f>
        <v>11920</v>
      </c>
      <c r="H9" s="84">
        <f>'BAR BB| Open rates'!H9*0.8</f>
        <v>8880</v>
      </c>
      <c r="I9" s="84">
        <f>'BAR BB| Open rates'!I9*0.8</f>
        <v>8880</v>
      </c>
      <c r="J9" s="84">
        <f>'BAR BB| Open rates'!J9*0.8</f>
        <v>7200</v>
      </c>
      <c r="K9" s="84">
        <f>'BAR BB| Open rates'!K9*0.8</f>
        <v>6080</v>
      </c>
      <c r="L9" s="84">
        <f>'BAR BB| Open rates'!L9*0.8</f>
        <v>6880</v>
      </c>
      <c r="M9" s="84">
        <f>'BAR BB| Open rates'!M9*0.8</f>
        <v>6080</v>
      </c>
      <c r="N9" s="84">
        <f>'BAR BB| Open rates'!N9*0.8</f>
        <v>8880</v>
      </c>
      <c r="O9" s="84">
        <f>'BAR BB| Open rates'!O9*0.8</f>
        <v>6880</v>
      </c>
      <c r="P9" s="84">
        <f>'BAR BB| Open rates'!P9*0.8</f>
        <v>6080</v>
      </c>
      <c r="Q9" s="84">
        <f>'BAR BB| Open rates'!Q9*0.8</f>
        <v>8880</v>
      </c>
      <c r="R9" s="84">
        <f>'BAR BB| Open rates'!R9*0.8</f>
        <v>11120</v>
      </c>
      <c r="S9" s="84">
        <f>'BAR BB| Open rates'!S9*0.8</f>
        <v>8880</v>
      </c>
      <c r="T9" s="84">
        <f>'BAR BB| Open rates'!T9*0.8</f>
        <v>8880</v>
      </c>
      <c r="U9" s="84">
        <f>'BAR BB| Open rates'!U9*0.8</f>
        <v>7200</v>
      </c>
      <c r="V9" s="84">
        <f>'BAR BB| Open rates'!V9*0.8</f>
        <v>8880</v>
      </c>
      <c r="W9" s="84">
        <f>'BAR BB| Open rates'!W9*0.8</f>
        <v>6400</v>
      </c>
      <c r="X9" s="84">
        <f>'BAR BB| Open rates'!X9*0.8</f>
        <v>6400</v>
      </c>
      <c r="Y9" s="84">
        <f>'BAR BB| Open rates'!Y9*0.8</f>
        <v>6400</v>
      </c>
      <c r="Z9" s="84">
        <f>'BAR BB| Open rates'!Z9*0.8</f>
        <v>6400</v>
      </c>
      <c r="AA9" s="84">
        <f>'BAR BB| Open rates'!AA9*0.8</f>
        <v>14320</v>
      </c>
      <c r="AB9" s="84">
        <f>'BAR BB| Open rates'!AB9*0.8</f>
        <v>6400</v>
      </c>
      <c r="AC9" s="84">
        <f>'BAR BB| Open rates'!AC9*0.8</f>
        <v>12720</v>
      </c>
      <c r="AD9" s="84">
        <f>'BAR BB| Open rates'!AD9*0.8</f>
        <v>12720</v>
      </c>
      <c r="AE9" s="84">
        <f>'BAR BB| Open rates'!AE9*0.8</f>
        <v>12720</v>
      </c>
      <c r="AF9" s="84">
        <f>'BAR BB| Open rates'!AF9*0.8</f>
        <v>12720</v>
      </c>
      <c r="AG9" s="84">
        <f>'BAR BB| Open rates'!AG9*0.8</f>
        <v>12720</v>
      </c>
      <c r="AH9" s="84">
        <f>'BAR BB| Open rates'!AH9*0.8</f>
        <v>12720</v>
      </c>
      <c r="AI9" s="84">
        <f>'BAR BB| Open rates'!AI9*0.8</f>
        <v>12720</v>
      </c>
      <c r="AJ9" s="84">
        <f>'BAR BB| Open rates'!AJ9*0.8</f>
        <v>12720</v>
      </c>
      <c r="AK9" s="84">
        <f>'BAR BB| Open rates'!AK9*0.8</f>
        <v>12720</v>
      </c>
      <c r="AL9" s="84">
        <f>'BAR BB| Open rates'!AL9*0.8</f>
        <v>12720</v>
      </c>
      <c r="AM9" s="84">
        <f>'BAR BB| Open rates'!AM9*0.8</f>
        <v>12720</v>
      </c>
      <c r="AN9" s="84">
        <f>'BAR BB| Open rates'!AN9*0.8</f>
        <v>12720</v>
      </c>
      <c r="AO9" s="84">
        <f>'BAR BB| Open rates'!AO9*0.8</f>
        <v>10320</v>
      </c>
      <c r="AP9" s="84">
        <f>'BAR BB| Open rates'!AP9*0.8</f>
        <v>10320</v>
      </c>
      <c r="AQ9" s="84">
        <f>'BAR BB| Open rates'!AQ9*0.8</f>
        <v>6880</v>
      </c>
      <c r="AR9" s="84">
        <f>'BAR BB| Open rates'!AR9*0.8</f>
        <v>7200</v>
      </c>
      <c r="AS9" s="84">
        <f>'BAR BB| Open rates'!AS9*0.8</f>
        <v>6880</v>
      </c>
      <c r="AT9" s="84">
        <f>'BAR BB| Open rates'!AT9*0.8</f>
        <v>7200</v>
      </c>
      <c r="AU9" s="84">
        <f>'BAR BB| Open rates'!AU9*0.8</f>
        <v>6880</v>
      </c>
      <c r="AV9" s="84">
        <f>'BAR BB| Open rates'!AV9*0.8</f>
        <v>7200</v>
      </c>
      <c r="AW9" s="84">
        <f>'BAR BB| Open rates'!AW9*0.8</f>
        <v>6880</v>
      </c>
      <c r="AX9" s="84">
        <f>'BAR BB| Open rates'!AX9*0.8</f>
        <v>7200</v>
      </c>
      <c r="AY9" s="84">
        <f>'BAR BB| Open rates'!AY9*0.8</f>
        <v>6880</v>
      </c>
    </row>
    <row r="10" spans="1:51" s="14" customFormat="1" ht="12" customHeight="1" x14ac:dyDescent="0.2">
      <c r="A10" s="149">
        <v>2</v>
      </c>
      <c r="B10" s="84">
        <f>'BAR BB| Open rates'!B10*0.8</f>
        <v>7600</v>
      </c>
      <c r="C10" s="84">
        <f>'BAR BB| Open rates'!C10*0.8</f>
        <v>8400</v>
      </c>
      <c r="D10" s="84">
        <f>'BAR BB| Open rates'!D10*0.8</f>
        <v>7520</v>
      </c>
      <c r="E10" s="84">
        <f>'BAR BB| Open rates'!E10*0.8</f>
        <v>7520</v>
      </c>
      <c r="F10" s="84">
        <f>'BAR BB| Open rates'!F10*0.8</f>
        <v>13120</v>
      </c>
      <c r="G10" s="84">
        <f>'BAR BB| Open rates'!G10*0.8</f>
        <v>13120</v>
      </c>
      <c r="H10" s="84">
        <f>'BAR BB| Open rates'!H10*0.8</f>
        <v>10080</v>
      </c>
      <c r="I10" s="84">
        <f>'BAR BB| Open rates'!I10*0.8</f>
        <v>10080</v>
      </c>
      <c r="J10" s="84">
        <f>'BAR BB| Open rates'!J10*0.8</f>
        <v>8400</v>
      </c>
      <c r="K10" s="84">
        <f>'BAR BB| Open rates'!K10*0.8</f>
        <v>7280</v>
      </c>
      <c r="L10" s="84">
        <f>'BAR BB| Open rates'!L10*0.8</f>
        <v>8080</v>
      </c>
      <c r="M10" s="84">
        <f>'BAR BB| Open rates'!M10*0.8</f>
        <v>7280</v>
      </c>
      <c r="N10" s="84">
        <f>'BAR BB| Open rates'!N10*0.8</f>
        <v>10080</v>
      </c>
      <c r="O10" s="84">
        <f>'BAR BB| Open rates'!O10*0.8</f>
        <v>8080</v>
      </c>
      <c r="P10" s="84">
        <f>'BAR BB| Open rates'!P10*0.8</f>
        <v>7280</v>
      </c>
      <c r="Q10" s="84">
        <f>'BAR BB| Open rates'!Q10*0.8</f>
        <v>10080</v>
      </c>
      <c r="R10" s="84">
        <f>'BAR BB| Open rates'!R10*0.8</f>
        <v>12320</v>
      </c>
      <c r="S10" s="84">
        <f>'BAR BB| Open rates'!S10*0.8</f>
        <v>10080</v>
      </c>
      <c r="T10" s="84">
        <f>'BAR BB| Open rates'!T10*0.8</f>
        <v>10080</v>
      </c>
      <c r="U10" s="84">
        <f>'BAR BB| Open rates'!U10*0.8</f>
        <v>8400</v>
      </c>
      <c r="V10" s="84">
        <f>'BAR BB| Open rates'!V10*0.8</f>
        <v>10080</v>
      </c>
      <c r="W10" s="84">
        <f>'BAR BB| Open rates'!W10*0.8</f>
        <v>7600</v>
      </c>
      <c r="X10" s="84">
        <f>'BAR BB| Open rates'!X10*0.8</f>
        <v>7600</v>
      </c>
      <c r="Y10" s="84">
        <f>'BAR BB| Open rates'!Y10*0.8</f>
        <v>7600</v>
      </c>
      <c r="Z10" s="84">
        <f>'BAR BB| Open rates'!Z10*0.8</f>
        <v>7600</v>
      </c>
      <c r="AA10" s="84">
        <f>'BAR BB| Open rates'!AA10*0.8</f>
        <v>15520</v>
      </c>
      <c r="AB10" s="84">
        <f>'BAR BB| Open rates'!AB10*0.8</f>
        <v>7600</v>
      </c>
      <c r="AC10" s="84">
        <f>'BAR BB| Open rates'!AC10*0.8</f>
        <v>13920</v>
      </c>
      <c r="AD10" s="84">
        <f>'BAR BB| Open rates'!AD10*0.8</f>
        <v>13920</v>
      </c>
      <c r="AE10" s="84">
        <f>'BAR BB| Open rates'!AE10*0.8</f>
        <v>13920</v>
      </c>
      <c r="AF10" s="84">
        <f>'BAR BB| Open rates'!AF10*0.8</f>
        <v>13920</v>
      </c>
      <c r="AG10" s="84">
        <f>'BAR BB| Open rates'!AG10*0.8</f>
        <v>13920</v>
      </c>
      <c r="AH10" s="84">
        <f>'BAR BB| Open rates'!AH10*0.8</f>
        <v>13920</v>
      </c>
      <c r="AI10" s="84">
        <f>'BAR BB| Open rates'!AI10*0.8</f>
        <v>13920</v>
      </c>
      <c r="AJ10" s="84">
        <f>'BAR BB| Open rates'!AJ10*0.8</f>
        <v>13920</v>
      </c>
      <c r="AK10" s="84">
        <f>'BAR BB| Open rates'!AK10*0.8</f>
        <v>13920</v>
      </c>
      <c r="AL10" s="84">
        <f>'BAR BB| Open rates'!AL10*0.8</f>
        <v>13920</v>
      </c>
      <c r="AM10" s="84">
        <f>'BAR BB| Open rates'!AM10*0.8</f>
        <v>13920</v>
      </c>
      <c r="AN10" s="84">
        <f>'BAR BB| Open rates'!AN10*0.8</f>
        <v>13920</v>
      </c>
      <c r="AO10" s="84">
        <f>'BAR BB| Open rates'!AO10*0.8</f>
        <v>11520</v>
      </c>
      <c r="AP10" s="84">
        <f>'BAR BB| Open rates'!AP10*0.8</f>
        <v>11520</v>
      </c>
      <c r="AQ10" s="84">
        <f>'BAR BB| Open rates'!AQ10*0.8</f>
        <v>8080</v>
      </c>
      <c r="AR10" s="84">
        <f>'BAR BB| Open rates'!AR10*0.8</f>
        <v>8400</v>
      </c>
      <c r="AS10" s="84">
        <f>'BAR BB| Open rates'!AS10*0.8</f>
        <v>8080</v>
      </c>
      <c r="AT10" s="84">
        <f>'BAR BB| Open rates'!AT10*0.8</f>
        <v>8400</v>
      </c>
      <c r="AU10" s="84">
        <f>'BAR BB| Open rates'!AU10*0.8</f>
        <v>8080</v>
      </c>
      <c r="AV10" s="84">
        <f>'BAR BB| Open rates'!AV10*0.8</f>
        <v>8400</v>
      </c>
      <c r="AW10" s="84">
        <f>'BAR BB| Open rates'!AW10*0.8</f>
        <v>8080</v>
      </c>
      <c r="AX10" s="84">
        <f>'BAR BB| Open rates'!AX10*0.8</f>
        <v>8400</v>
      </c>
      <c r="AY10" s="84">
        <f>'BAR BB| Open rates'!AY10*0.8</f>
        <v>8080</v>
      </c>
    </row>
    <row r="11" spans="1:51"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row>
    <row r="12" spans="1:51" s="14" customFormat="1" ht="12" customHeight="1" x14ac:dyDescent="0.2">
      <c r="A12" s="149">
        <v>1</v>
      </c>
      <c r="B12" s="84">
        <f>'BAR BB| Open rates'!B12*0.8</f>
        <v>7200</v>
      </c>
      <c r="C12" s="84">
        <f>'BAR BB| Open rates'!C12*0.8</f>
        <v>8000</v>
      </c>
      <c r="D12" s="84">
        <f>'BAR BB| Open rates'!D12*0.8</f>
        <v>7120</v>
      </c>
      <c r="E12" s="84">
        <f>'BAR BB| Open rates'!E12*0.8</f>
        <v>7120</v>
      </c>
      <c r="F12" s="84">
        <f>'BAR BB| Open rates'!F12*0.8</f>
        <v>12720</v>
      </c>
      <c r="G12" s="84">
        <f>'BAR BB| Open rates'!G12*0.8</f>
        <v>12720</v>
      </c>
      <c r="H12" s="84">
        <f>'BAR BB| Open rates'!H12*0.8</f>
        <v>9680</v>
      </c>
      <c r="I12" s="84">
        <f>'BAR BB| Open rates'!I12*0.8</f>
        <v>9680</v>
      </c>
      <c r="J12" s="84">
        <f>'BAR BB| Open rates'!J12*0.8</f>
        <v>8000</v>
      </c>
      <c r="K12" s="84">
        <f>'BAR BB| Open rates'!K12*0.8</f>
        <v>6880</v>
      </c>
      <c r="L12" s="84">
        <f>'BAR BB| Open rates'!L12*0.8</f>
        <v>7680</v>
      </c>
      <c r="M12" s="84">
        <f>'BAR BB| Open rates'!M12*0.8</f>
        <v>6880</v>
      </c>
      <c r="N12" s="84">
        <f>'BAR BB| Open rates'!N12*0.8</f>
        <v>9680</v>
      </c>
      <c r="O12" s="84">
        <f>'BAR BB| Open rates'!O12*0.8</f>
        <v>7680</v>
      </c>
      <c r="P12" s="84">
        <f>'BAR BB| Open rates'!P12*0.8</f>
        <v>6880</v>
      </c>
      <c r="Q12" s="84">
        <f>'BAR BB| Open rates'!Q12*0.8</f>
        <v>9680</v>
      </c>
      <c r="R12" s="84">
        <f>'BAR BB| Open rates'!R12*0.8</f>
        <v>11920</v>
      </c>
      <c r="S12" s="84">
        <f>'BAR BB| Open rates'!S12*0.8</f>
        <v>9680</v>
      </c>
      <c r="T12" s="84">
        <f>'BAR BB| Open rates'!T12*0.8</f>
        <v>9680</v>
      </c>
      <c r="U12" s="84">
        <f>'BAR BB| Open rates'!U12*0.8</f>
        <v>8000</v>
      </c>
      <c r="V12" s="84">
        <f>'BAR BB| Open rates'!V12*0.8</f>
        <v>9680</v>
      </c>
      <c r="W12" s="84">
        <f>'BAR BB| Open rates'!W12*0.8</f>
        <v>7200</v>
      </c>
      <c r="X12" s="84">
        <f>'BAR BB| Open rates'!X12*0.8</f>
        <v>7200</v>
      </c>
      <c r="Y12" s="84">
        <f>'BAR BB| Open rates'!Y12*0.8</f>
        <v>7200</v>
      </c>
      <c r="Z12" s="84">
        <f>'BAR BB| Open rates'!Z12*0.8</f>
        <v>7200</v>
      </c>
      <c r="AA12" s="84">
        <f>'BAR BB| Open rates'!AA12*0.8</f>
        <v>15120</v>
      </c>
      <c r="AB12" s="84">
        <f>'BAR BB| Open rates'!AB12*0.8</f>
        <v>7200</v>
      </c>
      <c r="AC12" s="84">
        <f>'BAR BB| Open rates'!AC12*0.8</f>
        <v>13520</v>
      </c>
      <c r="AD12" s="84">
        <f>'BAR BB| Open rates'!AD12*0.8</f>
        <v>13520</v>
      </c>
      <c r="AE12" s="84">
        <f>'BAR BB| Open rates'!AE12*0.8</f>
        <v>13520</v>
      </c>
      <c r="AF12" s="84">
        <f>'BAR BB| Open rates'!AF12*0.8</f>
        <v>13520</v>
      </c>
      <c r="AG12" s="84">
        <f>'BAR BB| Open rates'!AG12*0.8</f>
        <v>13520</v>
      </c>
      <c r="AH12" s="84">
        <f>'BAR BB| Open rates'!AH12*0.8</f>
        <v>13520</v>
      </c>
      <c r="AI12" s="84">
        <f>'BAR BB| Open rates'!AI12*0.8</f>
        <v>13520</v>
      </c>
      <c r="AJ12" s="84">
        <f>'BAR BB| Open rates'!AJ12*0.8</f>
        <v>13520</v>
      </c>
      <c r="AK12" s="84">
        <f>'BAR BB| Open rates'!AK12*0.8</f>
        <v>13520</v>
      </c>
      <c r="AL12" s="84">
        <f>'BAR BB| Open rates'!AL12*0.8</f>
        <v>13520</v>
      </c>
      <c r="AM12" s="84">
        <f>'BAR BB| Open rates'!AM12*0.8</f>
        <v>13520</v>
      </c>
      <c r="AN12" s="84">
        <f>'BAR BB| Open rates'!AN12*0.8</f>
        <v>13520</v>
      </c>
      <c r="AO12" s="84">
        <f>'BAR BB| Open rates'!AO12*0.8</f>
        <v>11120</v>
      </c>
      <c r="AP12" s="84">
        <f>'BAR BB| Open rates'!AP12*0.8</f>
        <v>11120</v>
      </c>
      <c r="AQ12" s="84">
        <f>'BAR BB| Open rates'!AQ12*0.8</f>
        <v>7680</v>
      </c>
      <c r="AR12" s="84">
        <f>'BAR BB| Open rates'!AR12*0.8</f>
        <v>8000</v>
      </c>
      <c r="AS12" s="84">
        <f>'BAR BB| Open rates'!AS12*0.8</f>
        <v>7680</v>
      </c>
      <c r="AT12" s="84">
        <f>'BAR BB| Open rates'!AT12*0.8</f>
        <v>8000</v>
      </c>
      <c r="AU12" s="84">
        <f>'BAR BB| Open rates'!AU12*0.8</f>
        <v>7680</v>
      </c>
      <c r="AV12" s="84">
        <f>'BAR BB| Open rates'!AV12*0.8</f>
        <v>8000</v>
      </c>
      <c r="AW12" s="84">
        <f>'BAR BB| Open rates'!AW12*0.8</f>
        <v>7680</v>
      </c>
      <c r="AX12" s="84">
        <f>'BAR BB| Open rates'!AX12*0.8</f>
        <v>8000</v>
      </c>
      <c r="AY12" s="84">
        <f>'BAR BB| Open rates'!AY12*0.8</f>
        <v>7680</v>
      </c>
    </row>
    <row r="13" spans="1:51" s="14" customFormat="1" ht="12" customHeight="1" x14ac:dyDescent="0.2">
      <c r="A13" s="149">
        <v>2</v>
      </c>
      <c r="B13" s="84">
        <f>'BAR BB| Open rates'!B13*0.8</f>
        <v>8400</v>
      </c>
      <c r="C13" s="84">
        <f>'BAR BB| Open rates'!C13*0.8</f>
        <v>9200</v>
      </c>
      <c r="D13" s="84">
        <f>'BAR BB| Open rates'!D13*0.8</f>
        <v>8320</v>
      </c>
      <c r="E13" s="84">
        <f>'BAR BB| Open rates'!E13*0.8</f>
        <v>8320</v>
      </c>
      <c r="F13" s="84">
        <f>'BAR BB| Open rates'!F13*0.8</f>
        <v>13920</v>
      </c>
      <c r="G13" s="84">
        <f>'BAR BB| Open rates'!G13*0.8</f>
        <v>13920</v>
      </c>
      <c r="H13" s="84">
        <f>'BAR BB| Open rates'!H13*0.8</f>
        <v>10880</v>
      </c>
      <c r="I13" s="84">
        <f>'BAR BB| Open rates'!I13*0.8</f>
        <v>10880</v>
      </c>
      <c r="J13" s="84">
        <f>'BAR BB| Open rates'!J13*0.8</f>
        <v>9200</v>
      </c>
      <c r="K13" s="84">
        <f>'BAR BB| Open rates'!K13*0.8</f>
        <v>8080</v>
      </c>
      <c r="L13" s="84">
        <f>'BAR BB| Open rates'!L13*0.8</f>
        <v>8880</v>
      </c>
      <c r="M13" s="84">
        <f>'BAR BB| Open rates'!M13*0.8</f>
        <v>8080</v>
      </c>
      <c r="N13" s="84">
        <f>'BAR BB| Open rates'!N13*0.8</f>
        <v>10880</v>
      </c>
      <c r="O13" s="84">
        <f>'BAR BB| Open rates'!O13*0.8</f>
        <v>8880</v>
      </c>
      <c r="P13" s="84">
        <f>'BAR BB| Open rates'!P13*0.8</f>
        <v>8080</v>
      </c>
      <c r="Q13" s="84">
        <f>'BAR BB| Open rates'!Q13*0.8</f>
        <v>10880</v>
      </c>
      <c r="R13" s="84">
        <f>'BAR BB| Open rates'!R13*0.8</f>
        <v>13120</v>
      </c>
      <c r="S13" s="84">
        <f>'BAR BB| Open rates'!S13*0.8</f>
        <v>10880</v>
      </c>
      <c r="T13" s="84">
        <f>'BAR BB| Open rates'!T13*0.8</f>
        <v>10880</v>
      </c>
      <c r="U13" s="84">
        <f>'BAR BB| Open rates'!U13*0.8</f>
        <v>9200</v>
      </c>
      <c r="V13" s="84">
        <f>'BAR BB| Open rates'!V13*0.8</f>
        <v>10880</v>
      </c>
      <c r="W13" s="84">
        <f>'BAR BB| Open rates'!W13*0.8</f>
        <v>8400</v>
      </c>
      <c r="X13" s="84">
        <f>'BAR BB| Open rates'!X13*0.8</f>
        <v>8400</v>
      </c>
      <c r="Y13" s="84">
        <f>'BAR BB| Open rates'!Y13*0.8</f>
        <v>8400</v>
      </c>
      <c r="Z13" s="84">
        <f>'BAR BB| Open rates'!Z13*0.8</f>
        <v>8400</v>
      </c>
      <c r="AA13" s="84">
        <f>'BAR BB| Open rates'!AA13*0.8</f>
        <v>16320</v>
      </c>
      <c r="AB13" s="84">
        <f>'BAR BB| Open rates'!AB13*0.8</f>
        <v>8400</v>
      </c>
      <c r="AC13" s="84">
        <f>'BAR BB| Open rates'!AC13*0.8</f>
        <v>14720</v>
      </c>
      <c r="AD13" s="84">
        <f>'BAR BB| Open rates'!AD13*0.8</f>
        <v>14720</v>
      </c>
      <c r="AE13" s="84">
        <f>'BAR BB| Open rates'!AE13*0.8</f>
        <v>14720</v>
      </c>
      <c r="AF13" s="84">
        <f>'BAR BB| Open rates'!AF13*0.8</f>
        <v>14720</v>
      </c>
      <c r="AG13" s="84">
        <f>'BAR BB| Open rates'!AG13*0.8</f>
        <v>14720</v>
      </c>
      <c r="AH13" s="84">
        <f>'BAR BB| Open rates'!AH13*0.8</f>
        <v>14720</v>
      </c>
      <c r="AI13" s="84">
        <f>'BAR BB| Open rates'!AI13*0.8</f>
        <v>14720</v>
      </c>
      <c r="AJ13" s="84">
        <f>'BAR BB| Open rates'!AJ13*0.8</f>
        <v>14720</v>
      </c>
      <c r="AK13" s="84">
        <f>'BAR BB| Open rates'!AK13*0.8</f>
        <v>14720</v>
      </c>
      <c r="AL13" s="84">
        <f>'BAR BB| Open rates'!AL13*0.8</f>
        <v>14720</v>
      </c>
      <c r="AM13" s="84">
        <f>'BAR BB| Open rates'!AM13*0.8</f>
        <v>14720</v>
      </c>
      <c r="AN13" s="84">
        <f>'BAR BB| Open rates'!AN13*0.8</f>
        <v>14720</v>
      </c>
      <c r="AO13" s="84">
        <f>'BAR BB| Open rates'!AO13*0.8</f>
        <v>12320</v>
      </c>
      <c r="AP13" s="84">
        <f>'BAR BB| Open rates'!AP13*0.8</f>
        <v>12320</v>
      </c>
      <c r="AQ13" s="84">
        <f>'BAR BB| Open rates'!AQ13*0.8</f>
        <v>8880</v>
      </c>
      <c r="AR13" s="84">
        <f>'BAR BB| Open rates'!AR13*0.8</f>
        <v>9200</v>
      </c>
      <c r="AS13" s="84">
        <f>'BAR BB| Open rates'!AS13*0.8</f>
        <v>8880</v>
      </c>
      <c r="AT13" s="84">
        <f>'BAR BB| Open rates'!AT13*0.8</f>
        <v>9200</v>
      </c>
      <c r="AU13" s="84">
        <f>'BAR BB| Open rates'!AU13*0.8</f>
        <v>8880</v>
      </c>
      <c r="AV13" s="84">
        <f>'BAR BB| Open rates'!AV13*0.8</f>
        <v>9200</v>
      </c>
      <c r="AW13" s="84">
        <f>'BAR BB| Open rates'!AW13*0.8</f>
        <v>8880</v>
      </c>
      <c r="AX13" s="84">
        <f>'BAR BB| Open rates'!AX13*0.8</f>
        <v>9200</v>
      </c>
      <c r="AY13" s="84">
        <f>'BAR BB| Open rates'!AY13*0.8</f>
        <v>8880</v>
      </c>
    </row>
    <row r="14" spans="1:51"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14" customFormat="1" ht="12" customHeight="1" x14ac:dyDescent="0.2">
      <c r="A15" s="42">
        <v>1</v>
      </c>
      <c r="B15" s="84">
        <f>'BAR BB| Open rates'!B15*0.8</f>
        <v>10080</v>
      </c>
      <c r="C15" s="84">
        <f>'BAR BB| Open rates'!C15*0.8</f>
        <v>10880</v>
      </c>
      <c r="D15" s="84">
        <f>'BAR BB| Open rates'!D15*0.8</f>
        <v>10000</v>
      </c>
      <c r="E15" s="84">
        <f>'BAR BB| Open rates'!E15*0.8</f>
        <v>10000</v>
      </c>
      <c r="F15" s="84">
        <f>'BAR BB| Open rates'!F15*0.8</f>
        <v>15600</v>
      </c>
      <c r="G15" s="84">
        <f>'BAR BB| Open rates'!G15*0.8</f>
        <v>15600</v>
      </c>
      <c r="H15" s="84">
        <f>'BAR BB| Open rates'!H15*0.8</f>
        <v>12560</v>
      </c>
      <c r="I15" s="84">
        <f>'BAR BB| Open rates'!I15*0.8</f>
        <v>12560</v>
      </c>
      <c r="J15" s="84">
        <f>'BAR BB| Open rates'!J15*0.8</f>
        <v>10880</v>
      </c>
      <c r="K15" s="84">
        <f>'BAR BB| Open rates'!K15*0.8</f>
        <v>9760</v>
      </c>
      <c r="L15" s="84">
        <f>'BAR BB| Open rates'!L15*0.8</f>
        <v>10560</v>
      </c>
      <c r="M15" s="84">
        <f>'BAR BB| Open rates'!M15*0.8</f>
        <v>9760</v>
      </c>
      <c r="N15" s="84">
        <f>'BAR BB| Open rates'!N15*0.8</f>
        <v>12560</v>
      </c>
      <c r="O15" s="84">
        <f>'BAR BB| Open rates'!O15*0.8</f>
        <v>10560</v>
      </c>
      <c r="P15" s="84">
        <f>'BAR BB| Open rates'!P15*0.8</f>
        <v>9760</v>
      </c>
      <c r="Q15" s="84">
        <f>'BAR BB| Open rates'!Q15*0.8</f>
        <v>12560</v>
      </c>
      <c r="R15" s="84">
        <f>'BAR BB| Open rates'!R15*0.8</f>
        <v>14800</v>
      </c>
      <c r="S15" s="84">
        <f>'BAR BB| Open rates'!S15*0.8</f>
        <v>12560</v>
      </c>
      <c r="T15" s="84">
        <f>'BAR BB| Open rates'!T15*0.8</f>
        <v>12560</v>
      </c>
      <c r="U15" s="84">
        <f>'BAR BB| Open rates'!U15*0.8</f>
        <v>10880</v>
      </c>
      <c r="V15" s="84">
        <f>'BAR BB| Open rates'!V15*0.8</f>
        <v>12560</v>
      </c>
      <c r="W15" s="84">
        <f>'BAR BB| Open rates'!W15*0.8</f>
        <v>10080</v>
      </c>
      <c r="X15" s="84">
        <f>'BAR BB| Open rates'!X15*0.8</f>
        <v>10080</v>
      </c>
      <c r="Y15" s="84">
        <f>'BAR BB| Open rates'!Y15*0.8</f>
        <v>10080</v>
      </c>
      <c r="Z15" s="84">
        <f>'BAR BB| Open rates'!Z15*0.8</f>
        <v>10080</v>
      </c>
      <c r="AA15" s="84">
        <f>'BAR BB| Open rates'!AA15*0.8</f>
        <v>18000</v>
      </c>
      <c r="AB15" s="84">
        <f>'BAR BB| Open rates'!AB15*0.8</f>
        <v>10080</v>
      </c>
      <c r="AC15" s="84">
        <f>'BAR BB| Open rates'!AC15*0.8</f>
        <v>17200</v>
      </c>
      <c r="AD15" s="84">
        <f>'BAR BB| Open rates'!AD15*0.8</f>
        <v>17200</v>
      </c>
      <c r="AE15" s="84">
        <f>'BAR BB| Open rates'!AE15*0.8</f>
        <v>17200</v>
      </c>
      <c r="AF15" s="84">
        <f>'BAR BB| Open rates'!AF15*0.8</f>
        <v>17200</v>
      </c>
      <c r="AG15" s="84">
        <f>'BAR BB| Open rates'!AG15*0.8</f>
        <v>17200</v>
      </c>
      <c r="AH15" s="84">
        <f>'BAR BB| Open rates'!AH15*0.8</f>
        <v>17200</v>
      </c>
      <c r="AI15" s="84">
        <f>'BAR BB| Open rates'!AI15*0.8</f>
        <v>17200</v>
      </c>
      <c r="AJ15" s="84">
        <f>'BAR BB| Open rates'!AJ15*0.8</f>
        <v>17200</v>
      </c>
      <c r="AK15" s="84">
        <f>'BAR BB| Open rates'!AK15*0.8</f>
        <v>17200</v>
      </c>
      <c r="AL15" s="84">
        <f>'BAR BB| Open rates'!AL15*0.8</f>
        <v>17200</v>
      </c>
      <c r="AM15" s="84">
        <f>'BAR BB| Open rates'!AM15*0.8</f>
        <v>17200</v>
      </c>
      <c r="AN15" s="84">
        <f>'BAR BB| Open rates'!AN15*0.8</f>
        <v>17200</v>
      </c>
      <c r="AO15" s="84">
        <f>'BAR BB| Open rates'!AO15*0.8</f>
        <v>14800</v>
      </c>
      <c r="AP15" s="84">
        <f>'BAR BB| Open rates'!AP15*0.8</f>
        <v>14800</v>
      </c>
      <c r="AQ15" s="84">
        <f>'BAR BB| Open rates'!AQ15*0.8</f>
        <v>11360</v>
      </c>
      <c r="AR15" s="84">
        <f>'BAR BB| Open rates'!AR15*0.8</f>
        <v>11680</v>
      </c>
      <c r="AS15" s="84">
        <f>'BAR BB| Open rates'!AS15*0.8</f>
        <v>11360</v>
      </c>
      <c r="AT15" s="84">
        <f>'BAR BB| Open rates'!AT15*0.8</f>
        <v>11680</v>
      </c>
      <c r="AU15" s="84">
        <f>'BAR BB| Open rates'!AU15*0.8</f>
        <v>11360</v>
      </c>
      <c r="AV15" s="84">
        <f>'BAR BB| Open rates'!AV15*0.8</f>
        <v>11680</v>
      </c>
      <c r="AW15" s="84">
        <f>'BAR BB| Open rates'!AW15*0.8</f>
        <v>11360</v>
      </c>
      <c r="AX15" s="84">
        <f>'BAR BB| Open rates'!AX15*0.8</f>
        <v>11680</v>
      </c>
      <c r="AY15" s="84">
        <f>'BAR BB| Open rates'!AY15*0.8</f>
        <v>11360</v>
      </c>
    </row>
    <row r="16" spans="1:51" s="14" customFormat="1" ht="12" customHeight="1" x14ac:dyDescent="0.2">
      <c r="A16" s="42">
        <v>2</v>
      </c>
      <c r="B16" s="84">
        <f>'BAR BB| Open rates'!B16*0.8</f>
        <v>11280</v>
      </c>
      <c r="C16" s="84">
        <f>'BAR BB| Open rates'!C16*0.8</f>
        <v>12080</v>
      </c>
      <c r="D16" s="84">
        <f>'BAR BB| Open rates'!D16*0.8</f>
        <v>11200</v>
      </c>
      <c r="E16" s="84">
        <f>'BAR BB| Open rates'!E16*0.8</f>
        <v>11200</v>
      </c>
      <c r="F16" s="84">
        <f>'BAR BB| Open rates'!F16*0.8</f>
        <v>16800</v>
      </c>
      <c r="G16" s="84">
        <f>'BAR BB| Open rates'!G16*0.8</f>
        <v>16800</v>
      </c>
      <c r="H16" s="84">
        <f>'BAR BB| Open rates'!H16*0.8</f>
        <v>13760</v>
      </c>
      <c r="I16" s="84">
        <f>'BAR BB| Open rates'!I16*0.8</f>
        <v>13760</v>
      </c>
      <c r="J16" s="84">
        <f>'BAR BB| Open rates'!J16*0.8</f>
        <v>12080</v>
      </c>
      <c r="K16" s="84">
        <f>'BAR BB| Open rates'!K16*0.8</f>
        <v>10960</v>
      </c>
      <c r="L16" s="84">
        <f>'BAR BB| Open rates'!L16*0.8</f>
        <v>11760</v>
      </c>
      <c r="M16" s="84">
        <f>'BAR BB| Open rates'!M16*0.8</f>
        <v>10960</v>
      </c>
      <c r="N16" s="84">
        <f>'BAR BB| Open rates'!N16*0.8</f>
        <v>13760</v>
      </c>
      <c r="O16" s="84">
        <f>'BAR BB| Open rates'!O16*0.8</f>
        <v>11760</v>
      </c>
      <c r="P16" s="84">
        <f>'BAR BB| Open rates'!P16*0.8</f>
        <v>10960</v>
      </c>
      <c r="Q16" s="84">
        <f>'BAR BB| Open rates'!Q16*0.8</f>
        <v>13760</v>
      </c>
      <c r="R16" s="84">
        <f>'BAR BB| Open rates'!R16*0.8</f>
        <v>16000</v>
      </c>
      <c r="S16" s="84">
        <f>'BAR BB| Open rates'!S16*0.8</f>
        <v>13760</v>
      </c>
      <c r="T16" s="84">
        <f>'BAR BB| Open rates'!T16*0.8</f>
        <v>13760</v>
      </c>
      <c r="U16" s="84">
        <f>'BAR BB| Open rates'!U16*0.8</f>
        <v>12080</v>
      </c>
      <c r="V16" s="84">
        <f>'BAR BB| Open rates'!V16*0.8</f>
        <v>13760</v>
      </c>
      <c r="W16" s="84">
        <f>'BAR BB| Open rates'!W16*0.8</f>
        <v>11280</v>
      </c>
      <c r="X16" s="84">
        <f>'BAR BB| Open rates'!X16*0.8</f>
        <v>11280</v>
      </c>
      <c r="Y16" s="84">
        <f>'BAR BB| Open rates'!Y16*0.8</f>
        <v>11280</v>
      </c>
      <c r="Z16" s="84">
        <f>'BAR BB| Open rates'!Z16*0.8</f>
        <v>11280</v>
      </c>
      <c r="AA16" s="84">
        <f>'BAR BB| Open rates'!AA16*0.8</f>
        <v>19200</v>
      </c>
      <c r="AB16" s="84">
        <f>'BAR BB| Open rates'!AB16*0.8</f>
        <v>11280</v>
      </c>
      <c r="AC16" s="84">
        <f>'BAR BB| Open rates'!AC16*0.8</f>
        <v>18400</v>
      </c>
      <c r="AD16" s="84">
        <f>'BAR BB| Open rates'!AD16*0.8</f>
        <v>18400</v>
      </c>
      <c r="AE16" s="84">
        <f>'BAR BB| Open rates'!AE16*0.8</f>
        <v>18400</v>
      </c>
      <c r="AF16" s="84">
        <f>'BAR BB| Open rates'!AF16*0.8</f>
        <v>18400</v>
      </c>
      <c r="AG16" s="84">
        <f>'BAR BB| Open rates'!AG16*0.8</f>
        <v>18400</v>
      </c>
      <c r="AH16" s="84">
        <f>'BAR BB| Open rates'!AH16*0.8</f>
        <v>18400</v>
      </c>
      <c r="AI16" s="84">
        <f>'BAR BB| Open rates'!AI16*0.8</f>
        <v>18400</v>
      </c>
      <c r="AJ16" s="84">
        <f>'BAR BB| Open rates'!AJ16*0.8</f>
        <v>18400</v>
      </c>
      <c r="AK16" s="84">
        <f>'BAR BB| Open rates'!AK16*0.8</f>
        <v>18400</v>
      </c>
      <c r="AL16" s="84">
        <f>'BAR BB| Open rates'!AL16*0.8</f>
        <v>18400</v>
      </c>
      <c r="AM16" s="84">
        <f>'BAR BB| Open rates'!AM16*0.8</f>
        <v>18400</v>
      </c>
      <c r="AN16" s="84">
        <f>'BAR BB| Open rates'!AN16*0.8</f>
        <v>18400</v>
      </c>
      <c r="AO16" s="84">
        <f>'BAR BB| Open rates'!AO16*0.8</f>
        <v>16000</v>
      </c>
      <c r="AP16" s="84">
        <f>'BAR BB| Open rates'!AP16*0.8</f>
        <v>16000</v>
      </c>
      <c r="AQ16" s="84">
        <f>'BAR BB| Open rates'!AQ16*0.8</f>
        <v>12560</v>
      </c>
      <c r="AR16" s="84">
        <f>'BAR BB| Open rates'!AR16*0.8</f>
        <v>12880</v>
      </c>
      <c r="AS16" s="84">
        <f>'BAR BB| Open rates'!AS16*0.8</f>
        <v>12560</v>
      </c>
      <c r="AT16" s="84">
        <f>'BAR BB| Open rates'!AT16*0.8</f>
        <v>12880</v>
      </c>
      <c r="AU16" s="84">
        <f>'BAR BB| Open rates'!AU16*0.8</f>
        <v>12560</v>
      </c>
      <c r="AV16" s="84">
        <f>'BAR BB| Open rates'!AV16*0.8</f>
        <v>12880</v>
      </c>
      <c r="AW16" s="84">
        <f>'BAR BB| Open rates'!AW16*0.8</f>
        <v>12560</v>
      </c>
      <c r="AX16" s="84">
        <f>'BAR BB| Open rates'!AX16*0.8</f>
        <v>12880</v>
      </c>
      <c r="AY16" s="84">
        <f>'BAR BB| Open rates'!AY16*0.8</f>
        <v>12560</v>
      </c>
    </row>
    <row r="17" spans="1:51"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row>
    <row r="18" spans="1:51" s="14" customFormat="1" ht="12" customHeight="1" x14ac:dyDescent="0.2">
      <c r="A18" s="42">
        <v>1</v>
      </c>
      <c r="B18" s="84">
        <f>'BAR BB| Open rates'!B18*0.8</f>
        <v>10480</v>
      </c>
      <c r="C18" s="84">
        <f>'BAR BB| Open rates'!C18*0.8</f>
        <v>11280</v>
      </c>
      <c r="D18" s="84">
        <f>'BAR BB| Open rates'!D18*0.8</f>
        <v>10400</v>
      </c>
      <c r="E18" s="84">
        <f>'BAR BB| Open rates'!E18*0.8</f>
        <v>10400</v>
      </c>
      <c r="F18" s="84">
        <f>'BAR BB| Open rates'!F18*0.8</f>
        <v>16000</v>
      </c>
      <c r="G18" s="84">
        <f>'BAR BB| Open rates'!G18*0.8</f>
        <v>16000</v>
      </c>
      <c r="H18" s="84">
        <f>'BAR BB| Open rates'!H18*0.8</f>
        <v>12960</v>
      </c>
      <c r="I18" s="84">
        <f>'BAR BB| Open rates'!I18*0.8</f>
        <v>12960</v>
      </c>
      <c r="J18" s="84">
        <f>'BAR BB| Open rates'!J18*0.8</f>
        <v>11280</v>
      </c>
      <c r="K18" s="84">
        <f>'BAR BB| Open rates'!K18*0.8</f>
        <v>10160</v>
      </c>
      <c r="L18" s="84">
        <f>'BAR BB| Open rates'!L18*0.8</f>
        <v>10960</v>
      </c>
      <c r="M18" s="84">
        <f>'BAR BB| Open rates'!M18*0.8</f>
        <v>10160</v>
      </c>
      <c r="N18" s="84">
        <f>'BAR BB| Open rates'!N18*0.8</f>
        <v>12960</v>
      </c>
      <c r="O18" s="84">
        <f>'BAR BB| Open rates'!O18*0.8</f>
        <v>10960</v>
      </c>
      <c r="P18" s="84">
        <f>'BAR BB| Open rates'!P18*0.8</f>
        <v>10160</v>
      </c>
      <c r="Q18" s="84">
        <f>'BAR BB| Open rates'!Q18*0.8</f>
        <v>12960</v>
      </c>
      <c r="R18" s="84">
        <f>'BAR BB| Open rates'!R18*0.8</f>
        <v>15200</v>
      </c>
      <c r="S18" s="84">
        <f>'BAR BB| Open rates'!S18*0.8</f>
        <v>12960</v>
      </c>
      <c r="T18" s="84">
        <f>'BAR BB| Open rates'!T18*0.8</f>
        <v>12960</v>
      </c>
      <c r="U18" s="84">
        <f>'BAR BB| Open rates'!U18*0.8</f>
        <v>11280</v>
      </c>
      <c r="V18" s="84">
        <f>'BAR BB| Open rates'!V18*0.8</f>
        <v>12960</v>
      </c>
      <c r="W18" s="84">
        <f>'BAR BB| Open rates'!W18*0.8</f>
        <v>10480</v>
      </c>
      <c r="X18" s="84">
        <f>'BAR BB| Open rates'!X18*0.8</f>
        <v>10480</v>
      </c>
      <c r="Y18" s="84">
        <f>'BAR BB| Open rates'!Y18*0.8</f>
        <v>10480</v>
      </c>
      <c r="Z18" s="84">
        <f>'BAR BB| Open rates'!Z18*0.8</f>
        <v>10480</v>
      </c>
      <c r="AA18" s="84">
        <f>'BAR BB| Open rates'!AA18*0.8</f>
        <v>18400</v>
      </c>
      <c r="AB18" s="84">
        <f>'BAR BB| Open rates'!AB18*0.8</f>
        <v>10480</v>
      </c>
      <c r="AC18" s="84">
        <f>'BAR BB| Open rates'!AC18*0.8</f>
        <v>18800</v>
      </c>
      <c r="AD18" s="84">
        <f>'BAR BB| Open rates'!AD18*0.8</f>
        <v>18800</v>
      </c>
      <c r="AE18" s="84">
        <f>'BAR BB| Open rates'!AE18*0.8</f>
        <v>18800</v>
      </c>
      <c r="AF18" s="84">
        <f>'BAR BB| Open rates'!AF18*0.8</f>
        <v>18800</v>
      </c>
      <c r="AG18" s="84">
        <f>'BAR BB| Open rates'!AG18*0.8</f>
        <v>18800</v>
      </c>
      <c r="AH18" s="84">
        <f>'BAR BB| Open rates'!AH18*0.8</f>
        <v>18800</v>
      </c>
      <c r="AI18" s="84">
        <f>'BAR BB| Open rates'!AI18*0.8</f>
        <v>18800</v>
      </c>
      <c r="AJ18" s="84">
        <f>'BAR BB| Open rates'!AJ18*0.8</f>
        <v>18800</v>
      </c>
      <c r="AK18" s="84">
        <f>'BAR BB| Open rates'!AK18*0.8</f>
        <v>18800</v>
      </c>
      <c r="AL18" s="84">
        <f>'BAR BB| Open rates'!AL18*0.8</f>
        <v>18800</v>
      </c>
      <c r="AM18" s="84">
        <f>'BAR BB| Open rates'!AM18*0.8</f>
        <v>18800</v>
      </c>
      <c r="AN18" s="84">
        <f>'BAR BB| Open rates'!AN18*0.8</f>
        <v>18800</v>
      </c>
      <c r="AO18" s="84">
        <f>'BAR BB| Open rates'!AO18*0.8</f>
        <v>16400</v>
      </c>
      <c r="AP18" s="84">
        <f>'BAR BB| Open rates'!AP18*0.8</f>
        <v>16400</v>
      </c>
      <c r="AQ18" s="84">
        <f>'BAR BB| Open rates'!AQ18*0.8</f>
        <v>12960</v>
      </c>
      <c r="AR18" s="84">
        <f>'BAR BB| Open rates'!AR18*0.8</f>
        <v>13280</v>
      </c>
      <c r="AS18" s="84">
        <f>'BAR BB| Open rates'!AS18*0.8</f>
        <v>12960</v>
      </c>
      <c r="AT18" s="84">
        <f>'BAR BB| Open rates'!AT18*0.8</f>
        <v>13280</v>
      </c>
      <c r="AU18" s="84">
        <f>'BAR BB| Open rates'!AU18*0.8</f>
        <v>12960</v>
      </c>
      <c r="AV18" s="84">
        <f>'BAR BB| Open rates'!AV18*0.8</f>
        <v>13280</v>
      </c>
      <c r="AW18" s="84">
        <f>'BAR BB| Open rates'!AW18*0.8</f>
        <v>12960</v>
      </c>
      <c r="AX18" s="84">
        <f>'BAR BB| Open rates'!AX18*0.8</f>
        <v>13280</v>
      </c>
      <c r="AY18" s="84">
        <f>'BAR BB| Open rates'!AY18*0.8</f>
        <v>12960</v>
      </c>
    </row>
    <row r="19" spans="1:51" s="14" customFormat="1" ht="12" customHeight="1" x14ac:dyDescent="0.2">
      <c r="A19" s="42">
        <v>2</v>
      </c>
      <c r="B19" s="84">
        <f>'BAR BB| Open rates'!B19*0.8</f>
        <v>11680</v>
      </c>
      <c r="C19" s="84">
        <f>'BAR BB| Open rates'!C19*0.8</f>
        <v>12480</v>
      </c>
      <c r="D19" s="84">
        <f>'BAR BB| Open rates'!D19*0.8</f>
        <v>11600</v>
      </c>
      <c r="E19" s="84">
        <f>'BAR BB| Open rates'!E19*0.8</f>
        <v>11600</v>
      </c>
      <c r="F19" s="84">
        <f>'BAR BB| Open rates'!F19*0.8</f>
        <v>17200</v>
      </c>
      <c r="G19" s="84">
        <f>'BAR BB| Open rates'!G19*0.8</f>
        <v>17200</v>
      </c>
      <c r="H19" s="84">
        <f>'BAR BB| Open rates'!H19*0.8</f>
        <v>14160</v>
      </c>
      <c r="I19" s="84">
        <f>'BAR BB| Open rates'!I19*0.8</f>
        <v>14160</v>
      </c>
      <c r="J19" s="84">
        <f>'BAR BB| Open rates'!J19*0.8</f>
        <v>12480</v>
      </c>
      <c r="K19" s="84">
        <f>'BAR BB| Open rates'!K19*0.8</f>
        <v>11360</v>
      </c>
      <c r="L19" s="84">
        <f>'BAR BB| Open rates'!L19*0.8</f>
        <v>12160</v>
      </c>
      <c r="M19" s="84">
        <f>'BAR BB| Open rates'!M19*0.8</f>
        <v>11360</v>
      </c>
      <c r="N19" s="84">
        <f>'BAR BB| Open rates'!N19*0.8</f>
        <v>14160</v>
      </c>
      <c r="O19" s="84">
        <f>'BAR BB| Open rates'!O19*0.8</f>
        <v>12160</v>
      </c>
      <c r="P19" s="84">
        <f>'BAR BB| Open rates'!P19*0.8</f>
        <v>11360</v>
      </c>
      <c r="Q19" s="84">
        <f>'BAR BB| Open rates'!Q19*0.8</f>
        <v>14160</v>
      </c>
      <c r="R19" s="84">
        <f>'BAR BB| Open rates'!R19*0.8</f>
        <v>16400</v>
      </c>
      <c r="S19" s="84">
        <f>'BAR BB| Open rates'!S19*0.8</f>
        <v>14160</v>
      </c>
      <c r="T19" s="84">
        <f>'BAR BB| Open rates'!T19*0.8</f>
        <v>14160</v>
      </c>
      <c r="U19" s="84">
        <f>'BAR BB| Open rates'!U19*0.8</f>
        <v>12480</v>
      </c>
      <c r="V19" s="84">
        <f>'BAR BB| Open rates'!V19*0.8</f>
        <v>14160</v>
      </c>
      <c r="W19" s="84">
        <f>'BAR BB| Open rates'!W19*0.8</f>
        <v>11680</v>
      </c>
      <c r="X19" s="84">
        <f>'BAR BB| Open rates'!X19*0.8</f>
        <v>11680</v>
      </c>
      <c r="Y19" s="84">
        <f>'BAR BB| Open rates'!Y19*0.8</f>
        <v>11680</v>
      </c>
      <c r="Z19" s="84">
        <f>'BAR BB| Open rates'!Z19*0.8</f>
        <v>11680</v>
      </c>
      <c r="AA19" s="84">
        <f>'BAR BB| Open rates'!AA19*0.8</f>
        <v>19600</v>
      </c>
      <c r="AB19" s="84">
        <f>'BAR BB| Open rates'!AB19*0.8</f>
        <v>11680</v>
      </c>
      <c r="AC19" s="84">
        <f>'BAR BB| Open rates'!AC19*0.8</f>
        <v>20000</v>
      </c>
      <c r="AD19" s="84">
        <f>'BAR BB| Open rates'!AD19*0.8</f>
        <v>20000</v>
      </c>
      <c r="AE19" s="84">
        <f>'BAR BB| Open rates'!AE19*0.8</f>
        <v>20000</v>
      </c>
      <c r="AF19" s="84">
        <f>'BAR BB| Open rates'!AF19*0.8</f>
        <v>20000</v>
      </c>
      <c r="AG19" s="84">
        <f>'BAR BB| Open rates'!AG19*0.8</f>
        <v>20000</v>
      </c>
      <c r="AH19" s="84">
        <f>'BAR BB| Open rates'!AH19*0.8</f>
        <v>20000</v>
      </c>
      <c r="AI19" s="84">
        <f>'BAR BB| Open rates'!AI19*0.8</f>
        <v>20000</v>
      </c>
      <c r="AJ19" s="84">
        <f>'BAR BB| Open rates'!AJ19*0.8</f>
        <v>20000</v>
      </c>
      <c r="AK19" s="84">
        <f>'BAR BB| Open rates'!AK19*0.8</f>
        <v>20000</v>
      </c>
      <c r="AL19" s="84">
        <f>'BAR BB| Open rates'!AL19*0.8</f>
        <v>20000</v>
      </c>
      <c r="AM19" s="84">
        <f>'BAR BB| Open rates'!AM19*0.8</f>
        <v>20000</v>
      </c>
      <c r="AN19" s="84">
        <f>'BAR BB| Open rates'!AN19*0.8</f>
        <v>20000</v>
      </c>
      <c r="AO19" s="84">
        <f>'BAR BB| Open rates'!AO19*0.8</f>
        <v>17600</v>
      </c>
      <c r="AP19" s="84">
        <f>'BAR BB| Open rates'!AP19*0.8</f>
        <v>17600</v>
      </c>
      <c r="AQ19" s="84">
        <f>'BAR BB| Open rates'!AQ19*0.8</f>
        <v>14160</v>
      </c>
      <c r="AR19" s="84">
        <f>'BAR BB| Open rates'!AR19*0.8</f>
        <v>14480</v>
      </c>
      <c r="AS19" s="84">
        <f>'BAR BB| Open rates'!AS19*0.8</f>
        <v>14160</v>
      </c>
      <c r="AT19" s="84">
        <f>'BAR BB| Open rates'!AT19*0.8</f>
        <v>14480</v>
      </c>
      <c r="AU19" s="84">
        <f>'BAR BB| Open rates'!AU19*0.8</f>
        <v>14160</v>
      </c>
      <c r="AV19" s="84">
        <f>'BAR BB| Open rates'!AV19*0.8</f>
        <v>14480</v>
      </c>
      <c r="AW19" s="84">
        <f>'BAR BB| Open rates'!AW19*0.8</f>
        <v>14160</v>
      </c>
      <c r="AX19" s="84">
        <f>'BAR BB| Open rates'!AX19*0.8</f>
        <v>14480</v>
      </c>
      <c r="AY19" s="84">
        <f>'BAR BB| Open rates'!AY19*0.8</f>
        <v>14160</v>
      </c>
    </row>
    <row r="20" spans="1:51"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1:51" s="14" customFormat="1" ht="12" customHeight="1" x14ac:dyDescent="0.2">
      <c r="A21" s="42">
        <v>1</v>
      </c>
      <c r="B21" s="84">
        <f>'BAR BB| Open rates'!B21*0.8</f>
        <v>12000</v>
      </c>
      <c r="C21" s="84">
        <f>'BAR BB| Open rates'!C21*0.8</f>
        <v>12800</v>
      </c>
      <c r="D21" s="84">
        <f>'BAR BB| Open rates'!D21*0.8</f>
        <v>11920</v>
      </c>
      <c r="E21" s="84">
        <f>'BAR BB| Open rates'!E21*0.8</f>
        <v>11920</v>
      </c>
      <c r="F21" s="84">
        <f>'BAR BB| Open rates'!F21*0.8</f>
        <v>17520</v>
      </c>
      <c r="G21" s="84">
        <f>'BAR BB| Open rates'!G21*0.8</f>
        <v>17520</v>
      </c>
      <c r="H21" s="84">
        <f>'BAR BB| Open rates'!H21*0.8</f>
        <v>14480</v>
      </c>
      <c r="I21" s="84">
        <f>'BAR BB| Open rates'!I21*0.8</f>
        <v>14480</v>
      </c>
      <c r="J21" s="84">
        <f>'BAR BB| Open rates'!J21*0.8</f>
        <v>12800</v>
      </c>
      <c r="K21" s="84">
        <f>'BAR BB| Open rates'!K21*0.8</f>
        <v>11680</v>
      </c>
      <c r="L21" s="84">
        <f>'BAR BB| Open rates'!L21*0.8</f>
        <v>12480</v>
      </c>
      <c r="M21" s="84">
        <f>'BAR BB| Open rates'!M21*0.8</f>
        <v>11680</v>
      </c>
      <c r="N21" s="84">
        <f>'BAR BB| Open rates'!N21*0.8</f>
        <v>14480</v>
      </c>
      <c r="O21" s="84">
        <f>'BAR BB| Open rates'!O21*0.8</f>
        <v>12480</v>
      </c>
      <c r="P21" s="84">
        <f>'BAR BB| Open rates'!P21*0.8</f>
        <v>11680</v>
      </c>
      <c r="Q21" s="84">
        <f>'BAR BB| Open rates'!Q21*0.8</f>
        <v>14480</v>
      </c>
      <c r="R21" s="84">
        <f>'BAR BB| Open rates'!R21*0.8</f>
        <v>16720</v>
      </c>
      <c r="S21" s="84">
        <f>'BAR BB| Open rates'!S21*0.8</f>
        <v>14480</v>
      </c>
      <c r="T21" s="84">
        <f>'BAR BB| Open rates'!T21*0.8</f>
        <v>14480</v>
      </c>
      <c r="U21" s="84">
        <f>'BAR BB| Open rates'!U21*0.8</f>
        <v>12800</v>
      </c>
      <c r="V21" s="84">
        <f>'BAR BB| Open rates'!V21*0.8</f>
        <v>14480</v>
      </c>
      <c r="W21" s="84">
        <f>'BAR BB| Open rates'!W21*0.8</f>
        <v>12000</v>
      </c>
      <c r="X21" s="84">
        <f>'BAR BB| Open rates'!X21*0.8</f>
        <v>12000</v>
      </c>
      <c r="Y21" s="84">
        <f>'BAR BB| Open rates'!Y21*0.8</f>
        <v>12000</v>
      </c>
      <c r="Z21" s="84">
        <f>'BAR BB| Open rates'!Z21*0.8</f>
        <v>12000</v>
      </c>
      <c r="AA21" s="84">
        <f>'BAR BB| Open rates'!AA21*0.8</f>
        <v>19920</v>
      </c>
      <c r="AB21" s="84">
        <f>'BAR BB| Open rates'!AB21*0.8</f>
        <v>12000</v>
      </c>
      <c r="AC21" s="84">
        <f>'BAR BB| Open rates'!AC21*0.8</f>
        <v>23120</v>
      </c>
      <c r="AD21" s="84">
        <f>'BAR BB| Open rates'!AD21*0.8</f>
        <v>23120</v>
      </c>
      <c r="AE21" s="84">
        <f>'BAR BB| Open rates'!AE21*0.8</f>
        <v>23120</v>
      </c>
      <c r="AF21" s="84">
        <f>'BAR BB| Open rates'!AF21*0.8</f>
        <v>23120</v>
      </c>
      <c r="AG21" s="84">
        <f>'BAR BB| Open rates'!AG21*0.8</f>
        <v>23120</v>
      </c>
      <c r="AH21" s="84">
        <f>'BAR BB| Open rates'!AH21*0.8</f>
        <v>23120</v>
      </c>
      <c r="AI21" s="84">
        <f>'BAR BB| Open rates'!AI21*0.8</f>
        <v>23120</v>
      </c>
      <c r="AJ21" s="84">
        <f>'BAR BB| Open rates'!AJ21*0.8</f>
        <v>23120</v>
      </c>
      <c r="AK21" s="84">
        <f>'BAR BB| Open rates'!AK21*0.8</f>
        <v>23120</v>
      </c>
      <c r="AL21" s="84">
        <f>'BAR BB| Open rates'!AL21*0.8</f>
        <v>23120</v>
      </c>
      <c r="AM21" s="84">
        <f>'BAR BB| Open rates'!AM21*0.8</f>
        <v>23120</v>
      </c>
      <c r="AN21" s="84">
        <f>'BAR BB| Open rates'!AN21*0.8</f>
        <v>23120</v>
      </c>
      <c r="AO21" s="84">
        <f>'BAR BB| Open rates'!AO21*0.8</f>
        <v>20720</v>
      </c>
      <c r="AP21" s="84">
        <f>'BAR BB| Open rates'!AP21*0.8</f>
        <v>20720</v>
      </c>
      <c r="AQ21" s="84">
        <f>'BAR BB| Open rates'!AQ21*0.8</f>
        <v>17280</v>
      </c>
      <c r="AR21" s="84">
        <f>'BAR BB| Open rates'!AR21*0.8</f>
        <v>17600</v>
      </c>
      <c r="AS21" s="84">
        <f>'BAR BB| Open rates'!AS21*0.8</f>
        <v>17280</v>
      </c>
      <c r="AT21" s="84">
        <f>'BAR BB| Open rates'!AT21*0.8</f>
        <v>17600</v>
      </c>
      <c r="AU21" s="84">
        <f>'BAR BB| Open rates'!AU21*0.8</f>
        <v>17280</v>
      </c>
      <c r="AV21" s="84">
        <f>'BAR BB| Open rates'!AV21*0.8</f>
        <v>17600</v>
      </c>
      <c r="AW21" s="84">
        <f>'BAR BB| Open rates'!AW21*0.8</f>
        <v>17280</v>
      </c>
      <c r="AX21" s="84">
        <f>'BAR BB| Open rates'!AX21*0.8</f>
        <v>17600</v>
      </c>
      <c r="AY21" s="84">
        <f>'BAR BB| Open rates'!AY21*0.8</f>
        <v>17280</v>
      </c>
    </row>
    <row r="22" spans="1:51" s="14" customFormat="1" ht="12" customHeight="1" x14ac:dyDescent="0.2">
      <c r="A22" s="42">
        <v>2</v>
      </c>
      <c r="B22" s="84">
        <f>'BAR BB| Open rates'!B22*0.8</f>
        <v>13200</v>
      </c>
      <c r="C22" s="84">
        <f>'BAR BB| Open rates'!C22*0.8</f>
        <v>14000</v>
      </c>
      <c r="D22" s="84">
        <f>'BAR BB| Open rates'!D22*0.8</f>
        <v>13120</v>
      </c>
      <c r="E22" s="84">
        <f>'BAR BB| Open rates'!E22*0.8</f>
        <v>13120</v>
      </c>
      <c r="F22" s="84">
        <f>'BAR BB| Open rates'!F22*0.8</f>
        <v>18720</v>
      </c>
      <c r="G22" s="84">
        <f>'BAR BB| Open rates'!G22*0.8</f>
        <v>18720</v>
      </c>
      <c r="H22" s="84">
        <f>'BAR BB| Open rates'!H22*0.8</f>
        <v>15680</v>
      </c>
      <c r="I22" s="84">
        <f>'BAR BB| Open rates'!I22*0.8</f>
        <v>15680</v>
      </c>
      <c r="J22" s="84">
        <f>'BAR BB| Open rates'!J22*0.8</f>
        <v>14000</v>
      </c>
      <c r="K22" s="84">
        <f>'BAR BB| Open rates'!K22*0.8</f>
        <v>12880</v>
      </c>
      <c r="L22" s="84">
        <f>'BAR BB| Open rates'!L22*0.8</f>
        <v>13680</v>
      </c>
      <c r="M22" s="84">
        <f>'BAR BB| Open rates'!M22*0.8</f>
        <v>12880</v>
      </c>
      <c r="N22" s="84">
        <f>'BAR BB| Open rates'!N22*0.8</f>
        <v>15680</v>
      </c>
      <c r="O22" s="84">
        <f>'BAR BB| Open rates'!O22*0.8</f>
        <v>13680</v>
      </c>
      <c r="P22" s="84">
        <f>'BAR BB| Open rates'!P22*0.8</f>
        <v>12880</v>
      </c>
      <c r="Q22" s="84">
        <f>'BAR BB| Open rates'!Q22*0.8</f>
        <v>15680</v>
      </c>
      <c r="R22" s="84">
        <f>'BAR BB| Open rates'!R22*0.8</f>
        <v>17920</v>
      </c>
      <c r="S22" s="84">
        <f>'BAR BB| Open rates'!S22*0.8</f>
        <v>15680</v>
      </c>
      <c r="T22" s="84">
        <f>'BAR BB| Open rates'!T22*0.8</f>
        <v>15680</v>
      </c>
      <c r="U22" s="84">
        <f>'BAR BB| Open rates'!U22*0.8</f>
        <v>14000</v>
      </c>
      <c r="V22" s="84">
        <f>'BAR BB| Open rates'!V22*0.8</f>
        <v>15680</v>
      </c>
      <c r="W22" s="84">
        <f>'BAR BB| Open rates'!W22*0.8</f>
        <v>13200</v>
      </c>
      <c r="X22" s="84">
        <f>'BAR BB| Open rates'!X22*0.8</f>
        <v>13200</v>
      </c>
      <c r="Y22" s="84">
        <f>'BAR BB| Open rates'!Y22*0.8</f>
        <v>13200</v>
      </c>
      <c r="Z22" s="84">
        <f>'BAR BB| Open rates'!Z22*0.8</f>
        <v>13200</v>
      </c>
      <c r="AA22" s="84">
        <f>'BAR BB| Open rates'!AA22*0.8</f>
        <v>21120</v>
      </c>
      <c r="AB22" s="84">
        <f>'BAR BB| Open rates'!AB22*0.8</f>
        <v>13200</v>
      </c>
      <c r="AC22" s="84">
        <f>'BAR BB| Open rates'!AC22*0.8</f>
        <v>24320</v>
      </c>
      <c r="AD22" s="84">
        <f>'BAR BB| Open rates'!AD22*0.8</f>
        <v>24320</v>
      </c>
      <c r="AE22" s="84">
        <f>'BAR BB| Open rates'!AE22*0.8</f>
        <v>24320</v>
      </c>
      <c r="AF22" s="84">
        <f>'BAR BB| Open rates'!AF22*0.8</f>
        <v>24320</v>
      </c>
      <c r="AG22" s="84">
        <f>'BAR BB| Open rates'!AG22*0.8</f>
        <v>24320</v>
      </c>
      <c r="AH22" s="84">
        <f>'BAR BB| Open rates'!AH22*0.8</f>
        <v>24320</v>
      </c>
      <c r="AI22" s="84">
        <f>'BAR BB| Open rates'!AI22*0.8</f>
        <v>24320</v>
      </c>
      <c r="AJ22" s="84">
        <f>'BAR BB| Open rates'!AJ22*0.8</f>
        <v>24320</v>
      </c>
      <c r="AK22" s="84">
        <f>'BAR BB| Open rates'!AK22*0.8</f>
        <v>24320</v>
      </c>
      <c r="AL22" s="84">
        <f>'BAR BB| Open rates'!AL22*0.8</f>
        <v>24320</v>
      </c>
      <c r="AM22" s="84">
        <f>'BAR BB| Open rates'!AM22*0.8</f>
        <v>24320</v>
      </c>
      <c r="AN22" s="84">
        <f>'BAR BB| Open rates'!AN22*0.8</f>
        <v>24320</v>
      </c>
      <c r="AO22" s="84">
        <f>'BAR BB| Open rates'!AO22*0.8</f>
        <v>21920</v>
      </c>
      <c r="AP22" s="84">
        <f>'BAR BB| Open rates'!AP22*0.8</f>
        <v>21920</v>
      </c>
      <c r="AQ22" s="84">
        <f>'BAR BB| Open rates'!AQ22*0.8</f>
        <v>18480</v>
      </c>
      <c r="AR22" s="84">
        <f>'BAR BB| Open rates'!AR22*0.8</f>
        <v>18800</v>
      </c>
      <c r="AS22" s="84">
        <f>'BAR BB| Open rates'!AS22*0.8</f>
        <v>18480</v>
      </c>
      <c r="AT22" s="84">
        <f>'BAR BB| Open rates'!AT22*0.8</f>
        <v>18800</v>
      </c>
      <c r="AU22" s="84">
        <f>'BAR BB| Open rates'!AU22*0.8</f>
        <v>18480</v>
      </c>
      <c r="AV22" s="84">
        <f>'BAR BB| Open rates'!AV22*0.8</f>
        <v>18800</v>
      </c>
      <c r="AW22" s="84">
        <f>'BAR BB| Open rates'!AW22*0.8</f>
        <v>18480</v>
      </c>
      <c r="AX22" s="84">
        <f>'BAR BB| Open rates'!AX22*0.8</f>
        <v>18800</v>
      </c>
      <c r="AY22" s="84">
        <f>'BAR BB| Open rates'!AY22*0.8</f>
        <v>18480</v>
      </c>
    </row>
    <row r="23" spans="1:51" s="14" customFormat="1" ht="12" customHeight="1" x14ac:dyDescent="0.2">
      <c r="A23" s="42">
        <v>3</v>
      </c>
      <c r="B23" s="84">
        <f>'BAR BB| Open rates'!B23*0.8</f>
        <v>14400</v>
      </c>
      <c r="C23" s="84">
        <f>'BAR BB| Open rates'!C23*0.8</f>
        <v>15200</v>
      </c>
      <c r="D23" s="84">
        <f>'BAR BB| Open rates'!D23*0.8</f>
        <v>14320</v>
      </c>
      <c r="E23" s="84">
        <f>'BAR BB| Open rates'!E23*0.8</f>
        <v>14320</v>
      </c>
      <c r="F23" s="84">
        <f>'BAR BB| Open rates'!F23*0.8</f>
        <v>19920</v>
      </c>
      <c r="G23" s="84">
        <f>'BAR BB| Open rates'!G23*0.8</f>
        <v>19920</v>
      </c>
      <c r="H23" s="84">
        <f>'BAR BB| Open rates'!H23*0.8</f>
        <v>16880</v>
      </c>
      <c r="I23" s="84">
        <f>'BAR BB| Open rates'!I23*0.8</f>
        <v>16880</v>
      </c>
      <c r="J23" s="84">
        <f>'BAR BB| Open rates'!J23*0.8</f>
        <v>15200</v>
      </c>
      <c r="K23" s="84">
        <f>'BAR BB| Open rates'!K23*0.8</f>
        <v>14080</v>
      </c>
      <c r="L23" s="84">
        <f>'BAR BB| Open rates'!L23*0.8</f>
        <v>14880</v>
      </c>
      <c r="M23" s="84">
        <f>'BAR BB| Open rates'!M23*0.8</f>
        <v>14080</v>
      </c>
      <c r="N23" s="84">
        <f>'BAR BB| Open rates'!N23*0.8</f>
        <v>16880</v>
      </c>
      <c r="O23" s="84">
        <f>'BAR BB| Open rates'!O23*0.8</f>
        <v>14880</v>
      </c>
      <c r="P23" s="84">
        <f>'BAR BB| Open rates'!P23*0.8</f>
        <v>14080</v>
      </c>
      <c r="Q23" s="84">
        <f>'BAR BB| Open rates'!Q23*0.8</f>
        <v>16880</v>
      </c>
      <c r="R23" s="84">
        <f>'BAR BB| Open rates'!R23*0.8</f>
        <v>19120</v>
      </c>
      <c r="S23" s="84">
        <f>'BAR BB| Open rates'!S23*0.8</f>
        <v>16880</v>
      </c>
      <c r="T23" s="84">
        <f>'BAR BB| Open rates'!T23*0.8</f>
        <v>16880</v>
      </c>
      <c r="U23" s="84">
        <f>'BAR BB| Open rates'!U23*0.8</f>
        <v>15200</v>
      </c>
      <c r="V23" s="84">
        <f>'BAR BB| Open rates'!V23*0.8</f>
        <v>16880</v>
      </c>
      <c r="W23" s="84">
        <f>'BAR BB| Open rates'!W23*0.8</f>
        <v>14400</v>
      </c>
      <c r="X23" s="84">
        <f>'BAR BB| Open rates'!X23*0.8</f>
        <v>14400</v>
      </c>
      <c r="Y23" s="84">
        <f>'BAR BB| Open rates'!Y23*0.8</f>
        <v>14400</v>
      </c>
      <c r="Z23" s="84">
        <f>'BAR BB| Open rates'!Z23*0.8</f>
        <v>14400</v>
      </c>
      <c r="AA23" s="84">
        <f>'BAR BB| Open rates'!AA23*0.8</f>
        <v>22320</v>
      </c>
      <c r="AB23" s="84">
        <f>'BAR BB| Open rates'!AB23*0.8</f>
        <v>14400</v>
      </c>
      <c r="AC23" s="84">
        <f>'BAR BB| Open rates'!AC23*0.8</f>
        <v>25520</v>
      </c>
      <c r="AD23" s="84">
        <f>'BAR BB| Open rates'!AD23*0.8</f>
        <v>25520</v>
      </c>
      <c r="AE23" s="84">
        <f>'BAR BB| Open rates'!AE23*0.8</f>
        <v>25520</v>
      </c>
      <c r="AF23" s="84">
        <f>'BAR BB| Open rates'!AF23*0.8</f>
        <v>25520</v>
      </c>
      <c r="AG23" s="84">
        <f>'BAR BB| Open rates'!AG23*0.8</f>
        <v>25520</v>
      </c>
      <c r="AH23" s="84">
        <f>'BAR BB| Open rates'!AH23*0.8</f>
        <v>25520</v>
      </c>
      <c r="AI23" s="84">
        <f>'BAR BB| Open rates'!AI23*0.8</f>
        <v>25520</v>
      </c>
      <c r="AJ23" s="84">
        <f>'BAR BB| Open rates'!AJ23*0.8</f>
        <v>25520</v>
      </c>
      <c r="AK23" s="84">
        <f>'BAR BB| Open rates'!AK23*0.8</f>
        <v>25520</v>
      </c>
      <c r="AL23" s="84">
        <f>'BAR BB| Open rates'!AL23*0.8</f>
        <v>25520</v>
      </c>
      <c r="AM23" s="84">
        <f>'BAR BB| Open rates'!AM23*0.8</f>
        <v>25520</v>
      </c>
      <c r="AN23" s="84">
        <f>'BAR BB| Open rates'!AN23*0.8</f>
        <v>25520</v>
      </c>
      <c r="AO23" s="84">
        <f>'BAR BB| Open rates'!AO23*0.8</f>
        <v>23120</v>
      </c>
      <c r="AP23" s="84">
        <f>'BAR BB| Open rates'!AP23*0.8</f>
        <v>23120</v>
      </c>
      <c r="AQ23" s="84">
        <f>'BAR BB| Open rates'!AQ23*0.8</f>
        <v>19680</v>
      </c>
      <c r="AR23" s="84">
        <f>'BAR BB| Open rates'!AR23*0.8</f>
        <v>20000</v>
      </c>
      <c r="AS23" s="84">
        <f>'BAR BB| Open rates'!AS23*0.8</f>
        <v>19680</v>
      </c>
      <c r="AT23" s="84">
        <f>'BAR BB| Open rates'!AT23*0.8</f>
        <v>20000</v>
      </c>
      <c r="AU23" s="84">
        <f>'BAR BB| Open rates'!AU23*0.8</f>
        <v>19680</v>
      </c>
      <c r="AV23" s="84">
        <f>'BAR BB| Open rates'!AV23*0.8</f>
        <v>20000</v>
      </c>
      <c r="AW23" s="84">
        <f>'BAR BB| Open rates'!AW23*0.8</f>
        <v>19680</v>
      </c>
      <c r="AX23" s="84">
        <f>'BAR BB| Open rates'!AX23*0.8</f>
        <v>20000</v>
      </c>
      <c r="AY23" s="84">
        <f>'BAR BB| Open rates'!AY23*0.8</f>
        <v>19680</v>
      </c>
    </row>
    <row r="24" spans="1:51" s="14" customFormat="1" ht="12" customHeight="1" x14ac:dyDescent="0.2">
      <c r="A24" s="42">
        <v>4</v>
      </c>
      <c r="B24" s="84">
        <f>'BAR BB| Open rates'!B24*0.8</f>
        <v>15600</v>
      </c>
      <c r="C24" s="84">
        <f>'BAR BB| Open rates'!C24*0.8</f>
        <v>16400</v>
      </c>
      <c r="D24" s="84">
        <f>'BAR BB| Open rates'!D24*0.8</f>
        <v>15520</v>
      </c>
      <c r="E24" s="84">
        <f>'BAR BB| Open rates'!E24*0.8</f>
        <v>15520</v>
      </c>
      <c r="F24" s="84">
        <f>'BAR BB| Open rates'!F24*0.8</f>
        <v>21120</v>
      </c>
      <c r="G24" s="84">
        <f>'BAR BB| Open rates'!G24*0.8</f>
        <v>21120</v>
      </c>
      <c r="H24" s="84">
        <f>'BAR BB| Open rates'!H24*0.8</f>
        <v>18080</v>
      </c>
      <c r="I24" s="84">
        <f>'BAR BB| Open rates'!I24*0.8</f>
        <v>18080</v>
      </c>
      <c r="J24" s="84">
        <f>'BAR BB| Open rates'!J24*0.8</f>
        <v>16400</v>
      </c>
      <c r="K24" s="84">
        <f>'BAR BB| Open rates'!K24*0.8</f>
        <v>15280</v>
      </c>
      <c r="L24" s="84">
        <f>'BAR BB| Open rates'!L24*0.8</f>
        <v>16080</v>
      </c>
      <c r="M24" s="84">
        <f>'BAR BB| Open rates'!M24*0.8</f>
        <v>15280</v>
      </c>
      <c r="N24" s="84">
        <f>'BAR BB| Open rates'!N24*0.8</f>
        <v>18080</v>
      </c>
      <c r="O24" s="84">
        <f>'BAR BB| Open rates'!O24*0.8</f>
        <v>16080</v>
      </c>
      <c r="P24" s="84">
        <f>'BAR BB| Open rates'!P24*0.8</f>
        <v>15280</v>
      </c>
      <c r="Q24" s="84">
        <f>'BAR BB| Open rates'!Q24*0.8</f>
        <v>18080</v>
      </c>
      <c r="R24" s="84">
        <f>'BAR BB| Open rates'!R24*0.8</f>
        <v>20320</v>
      </c>
      <c r="S24" s="84">
        <f>'BAR BB| Open rates'!S24*0.8</f>
        <v>18080</v>
      </c>
      <c r="T24" s="84">
        <f>'BAR BB| Open rates'!T24*0.8</f>
        <v>18080</v>
      </c>
      <c r="U24" s="84">
        <f>'BAR BB| Open rates'!U24*0.8</f>
        <v>16400</v>
      </c>
      <c r="V24" s="84">
        <f>'BAR BB| Open rates'!V24*0.8</f>
        <v>18080</v>
      </c>
      <c r="W24" s="84">
        <f>'BAR BB| Open rates'!W24*0.8</f>
        <v>15600</v>
      </c>
      <c r="X24" s="84">
        <f>'BAR BB| Open rates'!X24*0.8</f>
        <v>15600</v>
      </c>
      <c r="Y24" s="84">
        <f>'BAR BB| Open rates'!Y24*0.8</f>
        <v>15600</v>
      </c>
      <c r="Z24" s="84">
        <f>'BAR BB| Open rates'!Z24*0.8</f>
        <v>15600</v>
      </c>
      <c r="AA24" s="84">
        <f>'BAR BB| Open rates'!AA24*0.8</f>
        <v>23520</v>
      </c>
      <c r="AB24" s="84">
        <f>'BAR BB| Open rates'!AB24*0.8</f>
        <v>15600</v>
      </c>
      <c r="AC24" s="84">
        <f>'BAR BB| Open rates'!AC24*0.8</f>
        <v>26720</v>
      </c>
      <c r="AD24" s="84">
        <f>'BAR BB| Open rates'!AD24*0.8</f>
        <v>26720</v>
      </c>
      <c r="AE24" s="84">
        <f>'BAR BB| Open rates'!AE24*0.8</f>
        <v>26720</v>
      </c>
      <c r="AF24" s="84">
        <f>'BAR BB| Open rates'!AF24*0.8</f>
        <v>26720</v>
      </c>
      <c r="AG24" s="84">
        <f>'BAR BB| Open rates'!AG24*0.8</f>
        <v>26720</v>
      </c>
      <c r="AH24" s="84">
        <f>'BAR BB| Open rates'!AH24*0.8</f>
        <v>26720</v>
      </c>
      <c r="AI24" s="84">
        <f>'BAR BB| Open rates'!AI24*0.8</f>
        <v>26720</v>
      </c>
      <c r="AJ24" s="84">
        <f>'BAR BB| Open rates'!AJ24*0.8</f>
        <v>26720</v>
      </c>
      <c r="AK24" s="84">
        <f>'BAR BB| Open rates'!AK24*0.8</f>
        <v>26720</v>
      </c>
      <c r="AL24" s="84">
        <f>'BAR BB| Open rates'!AL24*0.8</f>
        <v>26720</v>
      </c>
      <c r="AM24" s="84">
        <f>'BAR BB| Open rates'!AM24*0.8</f>
        <v>26720</v>
      </c>
      <c r="AN24" s="84">
        <f>'BAR BB| Open rates'!AN24*0.8</f>
        <v>26720</v>
      </c>
      <c r="AO24" s="84">
        <f>'BAR BB| Open rates'!AO24*0.8</f>
        <v>24320</v>
      </c>
      <c r="AP24" s="84">
        <f>'BAR BB| Open rates'!AP24*0.8</f>
        <v>24320</v>
      </c>
      <c r="AQ24" s="84">
        <f>'BAR BB| Open rates'!AQ24*0.8</f>
        <v>20880</v>
      </c>
      <c r="AR24" s="84">
        <f>'BAR BB| Open rates'!AR24*0.8</f>
        <v>21200</v>
      </c>
      <c r="AS24" s="84">
        <f>'BAR BB| Open rates'!AS24*0.8</f>
        <v>20880</v>
      </c>
      <c r="AT24" s="84">
        <f>'BAR BB| Open rates'!AT24*0.8</f>
        <v>21200</v>
      </c>
      <c r="AU24" s="84">
        <f>'BAR BB| Open rates'!AU24*0.8</f>
        <v>20880</v>
      </c>
      <c r="AV24" s="84">
        <f>'BAR BB| Open rates'!AV24*0.8</f>
        <v>21200</v>
      </c>
      <c r="AW24" s="84">
        <f>'BAR BB| Open rates'!AW24*0.8</f>
        <v>20880</v>
      </c>
      <c r="AX24" s="84">
        <f>'BAR BB| Open rates'!AX24*0.8</f>
        <v>21200</v>
      </c>
      <c r="AY24" s="84">
        <f>'BAR BB| Open rates'!AY24*0.8</f>
        <v>20880</v>
      </c>
    </row>
    <row r="25" spans="1:51"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row>
    <row r="26" spans="1:51" s="14" customFormat="1" ht="12" customHeight="1" x14ac:dyDescent="0.2">
      <c r="A26" s="42">
        <v>1</v>
      </c>
      <c r="B26" s="84">
        <f>'BAR BB| Open rates'!B26*0.8</f>
        <v>16800</v>
      </c>
      <c r="C26" s="84">
        <f>'BAR BB| Open rates'!C26*0.8</f>
        <v>17600</v>
      </c>
      <c r="D26" s="84">
        <f>'BAR BB| Open rates'!D26*0.8</f>
        <v>16720</v>
      </c>
      <c r="E26" s="84">
        <f>'BAR BB| Open rates'!E26*0.8</f>
        <v>16720</v>
      </c>
      <c r="F26" s="84">
        <f>'BAR BB| Open rates'!F26*0.8</f>
        <v>22320</v>
      </c>
      <c r="G26" s="84">
        <f>'BAR BB| Open rates'!G26*0.8</f>
        <v>22320</v>
      </c>
      <c r="H26" s="84">
        <f>'BAR BB| Open rates'!H26*0.8</f>
        <v>19280</v>
      </c>
      <c r="I26" s="84">
        <f>'BAR BB| Open rates'!I26*0.8</f>
        <v>19280</v>
      </c>
      <c r="J26" s="84">
        <f>'BAR BB| Open rates'!J26*0.8</f>
        <v>17600</v>
      </c>
      <c r="K26" s="84">
        <f>'BAR BB| Open rates'!K26*0.8</f>
        <v>16480</v>
      </c>
      <c r="L26" s="84">
        <f>'BAR BB| Open rates'!L26*0.8</f>
        <v>17280</v>
      </c>
      <c r="M26" s="84">
        <f>'BAR BB| Open rates'!M26*0.8</f>
        <v>16480</v>
      </c>
      <c r="N26" s="84">
        <f>'BAR BB| Open rates'!N26*0.8</f>
        <v>19280</v>
      </c>
      <c r="O26" s="84">
        <f>'BAR BB| Open rates'!O26*0.8</f>
        <v>17280</v>
      </c>
      <c r="P26" s="84">
        <f>'BAR BB| Open rates'!P26*0.8</f>
        <v>16480</v>
      </c>
      <c r="Q26" s="84">
        <f>'BAR BB| Open rates'!Q26*0.8</f>
        <v>19280</v>
      </c>
      <c r="R26" s="84">
        <f>'BAR BB| Open rates'!R26*0.8</f>
        <v>21520</v>
      </c>
      <c r="S26" s="84">
        <f>'BAR BB| Open rates'!S26*0.8</f>
        <v>19280</v>
      </c>
      <c r="T26" s="84">
        <f>'BAR BB| Open rates'!T26*0.8</f>
        <v>19280</v>
      </c>
      <c r="U26" s="84">
        <f>'BAR BB| Open rates'!U26*0.8</f>
        <v>17600</v>
      </c>
      <c r="V26" s="84">
        <f>'BAR BB| Open rates'!V26*0.8</f>
        <v>19280</v>
      </c>
      <c r="W26" s="84">
        <f>'BAR BB| Open rates'!W26*0.8</f>
        <v>16800</v>
      </c>
      <c r="X26" s="84">
        <f>'BAR BB| Open rates'!X26*0.8</f>
        <v>16800</v>
      </c>
      <c r="Y26" s="84">
        <f>'BAR BB| Open rates'!Y26*0.8</f>
        <v>16800</v>
      </c>
      <c r="Z26" s="84">
        <f>'BAR BB| Open rates'!Z26*0.8</f>
        <v>16800</v>
      </c>
      <c r="AA26" s="84">
        <f>'BAR BB| Open rates'!AA26*0.8</f>
        <v>24720</v>
      </c>
      <c r="AB26" s="84">
        <f>'BAR BB| Open rates'!AB26*0.8</f>
        <v>16800</v>
      </c>
      <c r="AC26" s="84">
        <f>'BAR BB| Open rates'!AC26*0.8</f>
        <v>28720</v>
      </c>
      <c r="AD26" s="84">
        <f>'BAR BB| Open rates'!AD26*0.8</f>
        <v>28720</v>
      </c>
      <c r="AE26" s="84">
        <f>'BAR BB| Open rates'!AE26*0.8</f>
        <v>28720</v>
      </c>
      <c r="AF26" s="84">
        <f>'BAR BB| Open rates'!AF26*0.8</f>
        <v>28720</v>
      </c>
      <c r="AG26" s="84">
        <f>'BAR BB| Open rates'!AG26*0.8</f>
        <v>28720</v>
      </c>
      <c r="AH26" s="84">
        <f>'BAR BB| Open rates'!AH26*0.8</f>
        <v>28720</v>
      </c>
      <c r="AI26" s="84">
        <f>'BAR BB| Open rates'!AI26*0.8</f>
        <v>28720</v>
      </c>
      <c r="AJ26" s="84">
        <f>'BAR BB| Open rates'!AJ26*0.8</f>
        <v>28720</v>
      </c>
      <c r="AK26" s="84">
        <f>'BAR BB| Open rates'!AK26*0.8</f>
        <v>28720</v>
      </c>
      <c r="AL26" s="84">
        <f>'BAR BB| Open rates'!AL26*0.8</f>
        <v>28720</v>
      </c>
      <c r="AM26" s="84">
        <f>'BAR BB| Open rates'!AM26*0.8</f>
        <v>28720</v>
      </c>
      <c r="AN26" s="84">
        <f>'BAR BB| Open rates'!AN26*0.8</f>
        <v>28720</v>
      </c>
      <c r="AO26" s="84">
        <f>'BAR BB| Open rates'!AO26*0.8</f>
        <v>26320</v>
      </c>
      <c r="AP26" s="84">
        <f>'BAR BB| Open rates'!AP26*0.8</f>
        <v>26320</v>
      </c>
      <c r="AQ26" s="84">
        <f>'BAR BB| Open rates'!AQ26*0.8</f>
        <v>22880</v>
      </c>
      <c r="AR26" s="84">
        <f>'BAR BB| Open rates'!AR26*0.8</f>
        <v>23200</v>
      </c>
      <c r="AS26" s="84">
        <f>'BAR BB| Open rates'!AS26*0.8</f>
        <v>22880</v>
      </c>
      <c r="AT26" s="84">
        <f>'BAR BB| Open rates'!AT26*0.8</f>
        <v>23200</v>
      </c>
      <c r="AU26" s="84">
        <f>'BAR BB| Open rates'!AU26*0.8</f>
        <v>22880</v>
      </c>
      <c r="AV26" s="84">
        <f>'BAR BB| Open rates'!AV26*0.8</f>
        <v>23200</v>
      </c>
      <c r="AW26" s="84">
        <f>'BAR BB| Open rates'!AW26*0.8</f>
        <v>22880</v>
      </c>
      <c r="AX26" s="84">
        <f>'BAR BB| Open rates'!AX26*0.8</f>
        <v>23200</v>
      </c>
      <c r="AY26" s="84">
        <f>'BAR BB| Open rates'!AY26*0.8</f>
        <v>22880</v>
      </c>
    </row>
    <row r="27" spans="1:51" s="14" customFormat="1" ht="12" customHeight="1" x14ac:dyDescent="0.2">
      <c r="A27" s="42">
        <v>2</v>
      </c>
      <c r="B27" s="84">
        <f>'BAR BB| Open rates'!B27*0.8</f>
        <v>18000</v>
      </c>
      <c r="C27" s="84">
        <f>'BAR BB| Open rates'!C27*0.8</f>
        <v>18800</v>
      </c>
      <c r="D27" s="84">
        <f>'BAR BB| Open rates'!D27*0.8</f>
        <v>17920</v>
      </c>
      <c r="E27" s="84">
        <f>'BAR BB| Open rates'!E27*0.8</f>
        <v>17920</v>
      </c>
      <c r="F27" s="84">
        <f>'BAR BB| Open rates'!F27*0.8</f>
        <v>23520</v>
      </c>
      <c r="G27" s="84">
        <f>'BAR BB| Open rates'!G27*0.8</f>
        <v>23520</v>
      </c>
      <c r="H27" s="84">
        <f>'BAR BB| Open rates'!H27*0.8</f>
        <v>20480</v>
      </c>
      <c r="I27" s="84">
        <f>'BAR BB| Open rates'!I27*0.8</f>
        <v>20480</v>
      </c>
      <c r="J27" s="84">
        <f>'BAR BB| Open rates'!J27*0.8</f>
        <v>18800</v>
      </c>
      <c r="K27" s="84">
        <f>'BAR BB| Open rates'!K27*0.8</f>
        <v>17680</v>
      </c>
      <c r="L27" s="84">
        <f>'BAR BB| Open rates'!L27*0.8</f>
        <v>18480</v>
      </c>
      <c r="M27" s="84">
        <f>'BAR BB| Open rates'!M27*0.8</f>
        <v>17680</v>
      </c>
      <c r="N27" s="84">
        <f>'BAR BB| Open rates'!N27*0.8</f>
        <v>20480</v>
      </c>
      <c r="O27" s="84">
        <f>'BAR BB| Open rates'!O27*0.8</f>
        <v>18480</v>
      </c>
      <c r="P27" s="84">
        <f>'BAR BB| Open rates'!P27*0.8</f>
        <v>17680</v>
      </c>
      <c r="Q27" s="84">
        <f>'BAR BB| Open rates'!Q27*0.8</f>
        <v>20480</v>
      </c>
      <c r="R27" s="84">
        <f>'BAR BB| Open rates'!R27*0.8</f>
        <v>22720</v>
      </c>
      <c r="S27" s="84">
        <f>'BAR BB| Open rates'!S27*0.8</f>
        <v>20480</v>
      </c>
      <c r="T27" s="84">
        <f>'BAR BB| Open rates'!T27*0.8</f>
        <v>20480</v>
      </c>
      <c r="U27" s="84">
        <f>'BAR BB| Open rates'!U27*0.8</f>
        <v>18800</v>
      </c>
      <c r="V27" s="84">
        <f>'BAR BB| Open rates'!V27*0.8</f>
        <v>20480</v>
      </c>
      <c r="W27" s="84">
        <f>'BAR BB| Open rates'!W27*0.8</f>
        <v>18000</v>
      </c>
      <c r="X27" s="84">
        <f>'BAR BB| Open rates'!X27*0.8</f>
        <v>18000</v>
      </c>
      <c r="Y27" s="84">
        <f>'BAR BB| Open rates'!Y27*0.8</f>
        <v>18000</v>
      </c>
      <c r="Z27" s="84">
        <f>'BAR BB| Open rates'!Z27*0.8</f>
        <v>18000</v>
      </c>
      <c r="AA27" s="84">
        <f>'BAR BB| Open rates'!AA27*0.8</f>
        <v>25920</v>
      </c>
      <c r="AB27" s="84">
        <f>'BAR BB| Open rates'!AB27*0.8</f>
        <v>18000</v>
      </c>
      <c r="AC27" s="84">
        <f>'BAR BB| Open rates'!AC27*0.8</f>
        <v>29920</v>
      </c>
      <c r="AD27" s="84">
        <f>'BAR BB| Open rates'!AD27*0.8</f>
        <v>29920</v>
      </c>
      <c r="AE27" s="84">
        <f>'BAR BB| Open rates'!AE27*0.8</f>
        <v>29920</v>
      </c>
      <c r="AF27" s="84">
        <f>'BAR BB| Open rates'!AF27*0.8</f>
        <v>29920</v>
      </c>
      <c r="AG27" s="84">
        <f>'BAR BB| Open rates'!AG27*0.8</f>
        <v>29920</v>
      </c>
      <c r="AH27" s="84">
        <f>'BAR BB| Open rates'!AH27*0.8</f>
        <v>29920</v>
      </c>
      <c r="AI27" s="84">
        <f>'BAR BB| Open rates'!AI27*0.8</f>
        <v>29920</v>
      </c>
      <c r="AJ27" s="84">
        <f>'BAR BB| Open rates'!AJ27*0.8</f>
        <v>29920</v>
      </c>
      <c r="AK27" s="84">
        <f>'BAR BB| Open rates'!AK27*0.8</f>
        <v>29920</v>
      </c>
      <c r="AL27" s="84">
        <f>'BAR BB| Open rates'!AL27*0.8</f>
        <v>29920</v>
      </c>
      <c r="AM27" s="84">
        <f>'BAR BB| Open rates'!AM27*0.8</f>
        <v>29920</v>
      </c>
      <c r="AN27" s="84">
        <f>'BAR BB| Open rates'!AN27*0.8</f>
        <v>29920</v>
      </c>
      <c r="AO27" s="84">
        <f>'BAR BB| Open rates'!AO27*0.8</f>
        <v>27520</v>
      </c>
      <c r="AP27" s="84">
        <f>'BAR BB| Open rates'!AP27*0.8</f>
        <v>27520</v>
      </c>
      <c r="AQ27" s="84">
        <f>'BAR BB| Open rates'!AQ27*0.8</f>
        <v>24080</v>
      </c>
      <c r="AR27" s="84">
        <f>'BAR BB| Open rates'!AR27*0.8</f>
        <v>24400</v>
      </c>
      <c r="AS27" s="84">
        <f>'BAR BB| Open rates'!AS27*0.8</f>
        <v>24080</v>
      </c>
      <c r="AT27" s="84">
        <f>'BAR BB| Open rates'!AT27*0.8</f>
        <v>24400</v>
      </c>
      <c r="AU27" s="84">
        <f>'BAR BB| Open rates'!AU27*0.8</f>
        <v>24080</v>
      </c>
      <c r="AV27" s="84">
        <f>'BAR BB| Open rates'!AV27*0.8</f>
        <v>24400</v>
      </c>
      <c r="AW27" s="84">
        <f>'BAR BB| Open rates'!AW27*0.8</f>
        <v>24080</v>
      </c>
      <c r="AX27" s="84">
        <f>'BAR BB| Open rates'!AX27*0.8</f>
        <v>24400</v>
      </c>
      <c r="AY27" s="84">
        <f>'BAR BB| Open rates'!AY27*0.8</f>
        <v>24080</v>
      </c>
    </row>
    <row r="28" spans="1:51" s="14" customFormat="1" ht="12" customHeight="1" x14ac:dyDescent="0.2">
      <c r="A28" s="42">
        <v>3</v>
      </c>
      <c r="B28" s="84">
        <f>'BAR BB| Open rates'!B28*0.8</f>
        <v>19200</v>
      </c>
      <c r="C28" s="84">
        <f>'BAR BB| Open rates'!C28*0.8</f>
        <v>20000</v>
      </c>
      <c r="D28" s="84">
        <f>'BAR BB| Open rates'!D28*0.8</f>
        <v>19120</v>
      </c>
      <c r="E28" s="84">
        <f>'BAR BB| Open rates'!E28*0.8</f>
        <v>19120</v>
      </c>
      <c r="F28" s="84">
        <f>'BAR BB| Open rates'!F28*0.8</f>
        <v>24720</v>
      </c>
      <c r="G28" s="84">
        <f>'BAR BB| Open rates'!G28*0.8</f>
        <v>24720</v>
      </c>
      <c r="H28" s="84">
        <f>'BAR BB| Open rates'!H28*0.8</f>
        <v>21680</v>
      </c>
      <c r="I28" s="84">
        <f>'BAR BB| Open rates'!I28*0.8</f>
        <v>21680</v>
      </c>
      <c r="J28" s="84">
        <f>'BAR BB| Open rates'!J28*0.8</f>
        <v>20000</v>
      </c>
      <c r="K28" s="84">
        <f>'BAR BB| Open rates'!K28*0.8</f>
        <v>18880</v>
      </c>
      <c r="L28" s="84">
        <f>'BAR BB| Open rates'!L28*0.8</f>
        <v>19680</v>
      </c>
      <c r="M28" s="84">
        <f>'BAR BB| Open rates'!M28*0.8</f>
        <v>18880</v>
      </c>
      <c r="N28" s="84">
        <f>'BAR BB| Open rates'!N28*0.8</f>
        <v>21680</v>
      </c>
      <c r="O28" s="84">
        <f>'BAR BB| Open rates'!O28*0.8</f>
        <v>19680</v>
      </c>
      <c r="P28" s="84">
        <f>'BAR BB| Open rates'!P28*0.8</f>
        <v>18880</v>
      </c>
      <c r="Q28" s="84">
        <f>'BAR BB| Open rates'!Q28*0.8</f>
        <v>21680</v>
      </c>
      <c r="R28" s="84">
        <f>'BAR BB| Open rates'!R28*0.8</f>
        <v>23920</v>
      </c>
      <c r="S28" s="84">
        <f>'BAR BB| Open rates'!S28*0.8</f>
        <v>21680</v>
      </c>
      <c r="T28" s="84">
        <f>'BAR BB| Open rates'!T28*0.8</f>
        <v>21680</v>
      </c>
      <c r="U28" s="84">
        <f>'BAR BB| Open rates'!U28*0.8</f>
        <v>20000</v>
      </c>
      <c r="V28" s="84">
        <f>'BAR BB| Open rates'!V28*0.8</f>
        <v>21680</v>
      </c>
      <c r="W28" s="84">
        <f>'BAR BB| Open rates'!W28*0.8</f>
        <v>19200</v>
      </c>
      <c r="X28" s="84">
        <f>'BAR BB| Open rates'!X28*0.8</f>
        <v>19200</v>
      </c>
      <c r="Y28" s="84">
        <f>'BAR BB| Open rates'!Y28*0.8</f>
        <v>19200</v>
      </c>
      <c r="Z28" s="84">
        <f>'BAR BB| Open rates'!Z28*0.8</f>
        <v>19200</v>
      </c>
      <c r="AA28" s="84">
        <f>'BAR BB| Open rates'!AA28*0.8</f>
        <v>27120</v>
      </c>
      <c r="AB28" s="84">
        <f>'BAR BB| Open rates'!AB28*0.8</f>
        <v>19200</v>
      </c>
      <c r="AC28" s="84">
        <f>'BAR BB| Open rates'!AC28*0.8</f>
        <v>31120</v>
      </c>
      <c r="AD28" s="84">
        <f>'BAR BB| Open rates'!AD28*0.8</f>
        <v>31120</v>
      </c>
      <c r="AE28" s="84">
        <f>'BAR BB| Open rates'!AE28*0.8</f>
        <v>31120</v>
      </c>
      <c r="AF28" s="84">
        <f>'BAR BB| Open rates'!AF28*0.8</f>
        <v>31120</v>
      </c>
      <c r="AG28" s="84">
        <f>'BAR BB| Open rates'!AG28*0.8</f>
        <v>31120</v>
      </c>
      <c r="AH28" s="84">
        <f>'BAR BB| Open rates'!AH28*0.8</f>
        <v>31120</v>
      </c>
      <c r="AI28" s="84">
        <f>'BAR BB| Open rates'!AI28*0.8</f>
        <v>31120</v>
      </c>
      <c r="AJ28" s="84">
        <f>'BAR BB| Open rates'!AJ28*0.8</f>
        <v>31120</v>
      </c>
      <c r="AK28" s="84">
        <f>'BAR BB| Open rates'!AK28*0.8</f>
        <v>31120</v>
      </c>
      <c r="AL28" s="84">
        <f>'BAR BB| Open rates'!AL28*0.8</f>
        <v>31120</v>
      </c>
      <c r="AM28" s="84">
        <f>'BAR BB| Open rates'!AM28*0.8</f>
        <v>31120</v>
      </c>
      <c r="AN28" s="84">
        <f>'BAR BB| Open rates'!AN28*0.8</f>
        <v>31120</v>
      </c>
      <c r="AO28" s="84">
        <f>'BAR BB| Open rates'!AO28*0.8</f>
        <v>28720</v>
      </c>
      <c r="AP28" s="84">
        <f>'BAR BB| Open rates'!AP28*0.8</f>
        <v>28720</v>
      </c>
      <c r="AQ28" s="84">
        <f>'BAR BB| Open rates'!AQ28*0.8</f>
        <v>25280</v>
      </c>
      <c r="AR28" s="84">
        <f>'BAR BB| Open rates'!AR28*0.8</f>
        <v>25600</v>
      </c>
      <c r="AS28" s="84">
        <f>'BAR BB| Open rates'!AS28*0.8</f>
        <v>25280</v>
      </c>
      <c r="AT28" s="84">
        <f>'BAR BB| Open rates'!AT28*0.8</f>
        <v>25600</v>
      </c>
      <c r="AU28" s="84">
        <f>'BAR BB| Open rates'!AU28*0.8</f>
        <v>25280</v>
      </c>
      <c r="AV28" s="84">
        <f>'BAR BB| Open rates'!AV28*0.8</f>
        <v>25600</v>
      </c>
      <c r="AW28" s="84">
        <f>'BAR BB| Open rates'!AW28*0.8</f>
        <v>25280</v>
      </c>
      <c r="AX28" s="84">
        <f>'BAR BB| Open rates'!AX28*0.8</f>
        <v>25600</v>
      </c>
      <c r="AY28" s="84">
        <f>'BAR BB| Open rates'!AY28*0.8</f>
        <v>25280</v>
      </c>
    </row>
    <row r="29" spans="1:51" s="14" customFormat="1" ht="12" customHeight="1" x14ac:dyDescent="0.2">
      <c r="A29" s="42">
        <v>4</v>
      </c>
      <c r="B29" s="84">
        <f>'BAR BB| Open rates'!B29*0.8</f>
        <v>20400</v>
      </c>
      <c r="C29" s="84">
        <f>'BAR BB| Open rates'!C29*0.8</f>
        <v>21200</v>
      </c>
      <c r="D29" s="84">
        <f>'BAR BB| Open rates'!D29*0.8</f>
        <v>20320</v>
      </c>
      <c r="E29" s="84">
        <f>'BAR BB| Open rates'!E29*0.8</f>
        <v>20320</v>
      </c>
      <c r="F29" s="84">
        <f>'BAR BB| Open rates'!F29*0.8</f>
        <v>25920</v>
      </c>
      <c r="G29" s="84">
        <f>'BAR BB| Open rates'!G29*0.8</f>
        <v>25920</v>
      </c>
      <c r="H29" s="84">
        <f>'BAR BB| Open rates'!H29*0.8</f>
        <v>22880</v>
      </c>
      <c r="I29" s="84">
        <f>'BAR BB| Open rates'!I29*0.8</f>
        <v>22880</v>
      </c>
      <c r="J29" s="84">
        <f>'BAR BB| Open rates'!J29*0.8</f>
        <v>21200</v>
      </c>
      <c r="K29" s="84">
        <f>'BAR BB| Open rates'!K29*0.8</f>
        <v>20080</v>
      </c>
      <c r="L29" s="84">
        <f>'BAR BB| Open rates'!L29*0.8</f>
        <v>20880</v>
      </c>
      <c r="M29" s="84">
        <f>'BAR BB| Open rates'!M29*0.8</f>
        <v>20080</v>
      </c>
      <c r="N29" s="84">
        <f>'BAR BB| Open rates'!N29*0.8</f>
        <v>22880</v>
      </c>
      <c r="O29" s="84">
        <f>'BAR BB| Open rates'!O29*0.8</f>
        <v>20880</v>
      </c>
      <c r="P29" s="84">
        <f>'BAR BB| Open rates'!P29*0.8</f>
        <v>20080</v>
      </c>
      <c r="Q29" s="84">
        <f>'BAR BB| Open rates'!Q29*0.8</f>
        <v>22880</v>
      </c>
      <c r="R29" s="84">
        <f>'BAR BB| Open rates'!R29*0.8</f>
        <v>25120</v>
      </c>
      <c r="S29" s="84">
        <f>'BAR BB| Open rates'!S29*0.8</f>
        <v>22880</v>
      </c>
      <c r="T29" s="84">
        <f>'BAR BB| Open rates'!T29*0.8</f>
        <v>22880</v>
      </c>
      <c r="U29" s="84">
        <f>'BAR BB| Open rates'!U29*0.8</f>
        <v>21200</v>
      </c>
      <c r="V29" s="84">
        <f>'BAR BB| Open rates'!V29*0.8</f>
        <v>22880</v>
      </c>
      <c r="W29" s="84">
        <f>'BAR BB| Open rates'!W29*0.8</f>
        <v>20400</v>
      </c>
      <c r="X29" s="84">
        <f>'BAR BB| Open rates'!X29*0.8</f>
        <v>20400</v>
      </c>
      <c r="Y29" s="84">
        <f>'BAR BB| Open rates'!Y29*0.8</f>
        <v>20400</v>
      </c>
      <c r="Z29" s="84">
        <f>'BAR BB| Open rates'!Z29*0.8</f>
        <v>20400</v>
      </c>
      <c r="AA29" s="84">
        <f>'BAR BB| Open rates'!AA29*0.8</f>
        <v>28320</v>
      </c>
      <c r="AB29" s="84">
        <f>'BAR BB| Open rates'!AB29*0.8</f>
        <v>20400</v>
      </c>
      <c r="AC29" s="84">
        <f>'BAR BB| Open rates'!AC29*0.8</f>
        <v>32320</v>
      </c>
      <c r="AD29" s="84">
        <f>'BAR BB| Open rates'!AD29*0.8</f>
        <v>32320</v>
      </c>
      <c r="AE29" s="84">
        <f>'BAR BB| Open rates'!AE29*0.8</f>
        <v>32320</v>
      </c>
      <c r="AF29" s="84">
        <f>'BAR BB| Open rates'!AF29*0.8</f>
        <v>32320</v>
      </c>
      <c r="AG29" s="84">
        <f>'BAR BB| Open rates'!AG29*0.8</f>
        <v>32320</v>
      </c>
      <c r="AH29" s="84">
        <f>'BAR BB| Open rates'!AH29*0.8</f>
        <v>32320</v>
      </c>
      <c r="AI29" s="84">
        <f>'BAR BB| Open rates'!AI29*0.8</f>
        <v>32320</v>
      </c>
      <c r="AJ29" s="84">
        <f>'BAR BB| Open rates'!AJ29*0.8</f>
        <v>32320</v>
      </c>
      <c r="AK29" s="84">
        <f>'BAR BB| Open rates'!AK29*0.8</f>
        <v>32320</v>
      </c>
      <c r="AL29" s="84">
        <f>'BAR BB| Open rates'!AL29*0.8</f>
        <v>32320</v>
      </c>
      <c r="AM29" s="84">
        <f>'BAR BB| Open rates'!AM29*0.8</f>
        <v>32320</v>
      </c>
      <c r="AN29" s="84">
        <f>'BAR BB| Open rates'!AN29*0.8</f>
        <v>32320</v>
      </c>
      <c r="AO29" s="84">
        <f>'BAR BB| Open rates'!AO29*0.8</f>
        <v>29920</v>
      </c>
      <c r="AP29" s="84">
        <f>'BAR BB| Open rates'!AP29*0.8</f>
        <v>29920</v>
      </c>
      <c r="AQ29" s="84">
        <f>'BAR BB| Open rates'!AQ29*0.8</f>
        <v>26480</v>
      </c>
      <c r="AR29" s="84">
        <f>'BAR BB| Open rates'!AR29*0.8</f>
        <v>26800</v>
      </c>
      <c r="AS29" s="84">
        <f>'BAR BB| Open rates'!AS29*0.8</f>
        <v>26480</v>
      </c>
      <c r="AT29" s="84">
        <f>'BAR BB| Open rates'!AT29*0.8</f>
        <v>26800</v>
      </c>
      <c r="AU29" s="84">
        <f>'BAR BB| Open rates'!AU29*0.8</f>
        <v>26480</v>
      </c>
      <c r="AV29" s="84">
        <f>'BAR BB| Open rates'!AV29*0.8</f>
        <v>26800</v>
      </c>
      <c r="AW29" s="84">
        <f>'BAR BB| Open rates'!AW29*0.8</f>
        <v>26480</v>
      </c>
      <c r="AX29" s="84">
        <f>'BAR BB| Open rates'!AX29*0.8</f>
        <v>26800</v>
      </c>
      <c r="AY29" s="84">
        <f>'BAR BB| Open rates'!AY29*0.8</f>
        <v>26480</v>
      </c>
    </row>
    <row r="30" spans="1:51" s="14" customFormat="1" ht="12" customHeight="1" x14ac:dyDescent="0.2">
      <c r="A30" s="123"/>
    </row>
    <row r="31" spans="1:51" s="14" customFormat="1" ht="12" customHeight="1" x14ac:dyDescent="0.2">
      <c r="A31" s="123"/>
    </row>
    <row r="32" spans="1:51" s="14" customFormat="1" ht="12.75" customHeight="1" x14ac:dyDescent="0.2">
      <c r="A32" s="231" t="s">
        <v>157</v>
      </c>
    </row>
    <row r="33" spans="1:1" s="14" customFormat="1" ht="12.75" customHeight="1" x14ac:dyDescent="0.2">
      <c r="A33" s="231"/>
    </row>
    <row r="34" spans="1:1" s="11" customFormat="1" ht="12.75" customHeight="1" x14ac:dyDescent="0.2">
      <c r="A34" s="231"/>
    </row>
    <row r="35" spans="1:1" s="1" customFormat="1" x14ac:dyDescent="0.2"/>
    <row r="36" spans="1:1" s="76" customFormat="1" ht="12.75" customHeight="1" x14ac:dyDescent="0.2">
      <c r="A36" s="137" t="s">
        <v>58</v>
      </c>
    </row>
    <row r="37" spans="1:1" s="108" customFormat="1" ht="35.25" customHeight="1" x14ac:dyDescent="0.2">
      <c r="A37" s="150" t="s">
        <v>163</v>
      </c>
    </row>
    <row r="38" spans="1:1" s="108" customFormat="1" ht="35.25" customHeight="1" x14ac:dyDescent="0.2">
      <c r="A38" s="150" t="s">
        <v>188</v>
      </c>
    </row>
    <row r="39" spans="1:1" s="108" customFormat="1" ht="35.25" customHeight="1" x14ac:dyDescent="0.2">
      <c r="A39" s="150" t="s">
        <v>164</v>
      </c>
    </row>
    <row r="40" spans="1:1" s="108" customFormat="1" ht="13.5" customHeight="1" x14ac:dyDescent="0.2">
      <c r="A40" s="150" t="s">
        <v>165</v>
      </c>
    </row>
    <row r="41" spans="1:1" s="108" customFormat="1" ht="35.25" customHeight="1" x14ac:dyDescent="0.2">
      <c r="A41" s="150" t="s">
        <v>162</v>
      </c>
    </row>
    <row r="42" spans="1:1" s="108" customFormat="1" ht="35.25" customHeight="1" x14ac:dyDescent="0.2">
      <c r="A42" s="145" t="s">
        <v>173</v>
      </c>
    </row>
    <row r="43" spans="1:1" s="13" customFormat="1" ht="18" customHeight="1" thickBot="1" x14ac:dyDescent="0.25"/>
    <row r="44" spans="1:1" s="76" customFormat="1" ht="12.75" thickBot="1" x14ac:dyDescent="0.25">
      <c r="A44" s="85" t="s">
        <v>65</v>
      </c>
    </row>
    <row r="45" spans="1:1" s="13" customFormat="1" ht="130.5" customHeight="1" x14ac:dyDescent="0.2">
      <c r="A45" s="234" t="s">
        <v>298</v>
      </c>
    </row>
    <row r="46" spans="1:1" x14ac:dyDescent="0.2">
      <c r="A46" s="235"/>
    </row>
    <row r="47" spans="1:1" ht="12.75" thickBot="1" x14ac:dyDescent="0.25">
      <c r="A47" s="236"/>
    </row>
  </sheetData>
  <mergeCells count="2">
    <mergeCell ref="A32:A34"/>
    <mergeCell ref="A45:A47"/>
  </mergeCell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zoomScaleNormal="100" workbookViewId="0">
      <pane xSplit="1" topLeftCell="B1" activePane="topRight" state="frozen"/>
      <selection activeCell="BE26" sqref="BE26:BE27"/>
      <selection pane="topRight" activeCell="D17" sqref="D17"/>
    </sheetView>
  </sheetViews>
  <sheetFormatPr defaultColWidth="10.28515625" defaultRowHeight="12" x14ac:dyDescent="0.2"/>
  <cols>
    <col min="1" max="1" width="42" style="1" customWidth="1"/>
    <col min="2" max="16384" width="10.28515625" style="2"/>
  </cols>
  <sheetData>
    <row r="1" spans="1:51" s="5" customFormat="1" ht="25.5" customHeight="1" x14ac:dyDescent="0.2">
      <c r="A1" s="47" t="s">
        <v>50</v>
      </c>
    </row>
    <row r="2" spans="1:51" s="5" customFormat="1" ht="12.75" x14ac:dyDescent="0.2">
      <c r="A2" s="6" t="s">
        <v>175</v>
      </c>
    </row>
    <row r="3" spans="1:51" s="11" customFormat="1" ht="28.5" customHeight="1" x14ac:dyDescent="0.2">
      <c r="A3" s="74" t="s">
        <v>52</v>
      </c>
      <c r="B3" s="73">
        <f>'BAR BB| Open rates'!B3</f>
        <v>45772</v>
      </c>
      <c r="C3" s="73">
        <f>'BAR BB| Open rates'!C3</f>
        <v>45773</v>
      </c>
      <c r="D3" s="73">
        <f>'BAR BB| Open rates'!D3</f>
        <v>45774</v>
      </c>
      <c r="E3" s="73">
        <f>'BAR BB| Open rates'!E3</f>
        <v>45775</v>
      </c>
      <c r="F3" s="73">
        <f>'BAR BB| Open rates'!F3</f>
        <v>45778</v>
      </c>
      <c r="G3" s="73">
        <f>'BAR BB| Open rates'!G3</f>
        <v>45779</v>
      </c>
      <c r="H3" s="73">
        <f>'BAR BB| Open rates'!H3</f>
        <v>45781</v>
      </c>
      <c r="I3" s="73">
        <f>'BAR BB| Open rates'!I3</f>
        <v>45785</v>
      </c>
      <c r="J3" s="73">
        <f>'BAR BB| Open rates'!J3</f>
        <v>45787</v>
      </c>
      <c r="K3" s="73">
        <f>'BAR BB| Open rates'!K3</f>
        <v>45788</v>
      </c>
      <c r="L3" s="73">
        <f>'BAR BB| Open rates'!L3</f>
        <v>45793</v>
      </c>
      <c r="M3" s="73">
        <f>'BAR BB| Open rates'!M3</f>
        <v>45795</v>
      </c>
      <c r="N3" s="73">
        <f>'BAR BB| Open rates'!N3</f>
        <v>45798</v>
      </c>
      <c r="O3" s="73">
        <f>'BAR BB| Open rates'!O3</f>
        <v>45802</v>
      </c>
      <c r="P3" s="73">
        <f>'BAR BB| Open rates'!P3</f>
        <v>45804</v>
      </c>
      <c r="Q3" s="73">
        <f>'BAR BB| Open rates'!Q3</f>
        <v>45805</v>
      </c>
      <c r="R3" s="73">
        <f>'BAR BB| Open rates'!R3</f>
        <v>45806</v>
      </c>
      <c r="S3" s="73">
        <f>'BAR BB| Open rates'!S3</f>
        <v>45808</v>
      </c>
      <c r="T3" s="73">
        <f>'BAR BB| Open rates'!T3</f>
        <v>45809</v>
      </c>
      <c r="U3" s="73">
        <f>'BAR BB| Open rates'!U3</f>
        <v>45810</v>
      </c>
      <c r="V3" s="73">
        <f>'BAR BB| Open rates'!V3</f>
        <v>45815</v>
      </c>
      <c r="W3" s="73">
        <f>'BAR BB| Open rates'!W3</f>
        <v>45817</v>
      </c>
      <c r="X3" s="73">
        <f>'BAR BB| Open rates'!X3</f>
        <v>45821</v>
      </c>
      <c r="Y3" s="73">
        <f>'BAR BB| Open rates'!Y3</f>
        <v>45823</v>
      </c>
      <c r="Z3" s="73">
        <f>'BAR BB| Open rates'!Z3</f>
        <v>45828</v>
      </c>
      <c r="AA3" s="73">
        <f>'BAR BB| Open rates'!AA3</f>
        <v>45831</v>
      </c>
      <c r="AB3" s="73">
        <f>'BAR BB| Open rates'!AB3</f>
        <v>45836</v>
      </c>
      <c r="AC3" s="73">
        <f>'BAR BB| Open rates'!AC3</f>
        <v>45839</v>
      </c>
      <c r="AD3" s="73">
        <f>'BAR BB| Open rates'!AD3</f>
        <v>45851</v>
      </c>
      <c r="AE3" s="73">
        <f>'BAR BB| Open rates'!AE3</f>
        <v>45852</v>
      </c>
      <c r="AF3" s="73">
        <f>'BAR BB| Open rates'!AF3</f>
        <v>45858</v>
      </c>
      <c r="AG3" s="73">
        <f>'BAR BB| Open rates'!AG3</f>
        <v>45863</v>
      </c>
      <c r="AH3" s="73">
        <f>'BAR BB| Open rates'!AH3</f>
        <v>45865</v>
      </c>
      <c r="AI3" s="73">
        <f>'BAR BB| Open rates'!AI3</f>
        <v>45870</v>
      </c>
      <c r="AJ3" s="73">
        <f>'BAR BB| Open rates'!AJ3</f>
        <v>45872</v>
      </c>
      <c r="AK3" s="73">
        <f>'BAR BB| Open rates'!AK3</f>
        <v>45877</v>
      </c>
      <c r="AL3" s="73">
        <f>'BAR BB| Open rates'!AL3</f>
        <v>45879</v>
      </c>
      <c r="AM3" s="73">
        <f>'BAR BB| Open rates'!AM3</f>
        <v>45884</v>
      </c>
      <c r="AN3" s="73">
        <f>'BAR BB| Open rates'!AN3</f>
        <v>45886</v>
      </c>
      <c r="AO3" s="73">
        <f>'BAR BB| Open rates'!AO3</f>
        <v>45891</v>
      </c>
      <c r="AP3" s="73">
        <f>'BAR BB| Open rates'!AP3</f>
        <v>45893</v>
      </c>
      <c r="AQ3" s="73">
        <f>'BAR BB| Open rates'!AQ3</f>
        <v>45901</v>
      </c>
      <c r="AR3" s="73">
        <f>'BAR BB| Open rates'!AR3</f>
        <v>45905</v>
      </c>
      <c r="AS3" s="73">
        <f>'BAR BB| Open rates'!AS3</f>
        <v>45907</v>
      </c>
      <c r="AT3" s="73">
        <f>'BAR BB| Open rates'!AT3</f>
        <v>45912</v>
      </c>
      <c r="AU3" s="73">
        <f>'BAR BB| Open rates'!AU3</f>
        <v>45914</v>
      </c>
      <c r="AV3" s="73">
        <f>'BAR BB| Open rates'!AV3</f>
        <v>45919</v>
      </c>
      <c r="AW3" s="73">
        <f>'BAR BB| Open rates'!AW3</f>
        <v>45921</v>
      </c>
      <c r="AX3" s="73">
        <f>'BAR BB| Open rates'!AX3</f>
        <v>45926</v>
      </c>
      <c r="AY3" s="73">
        <f>'BAR BB| Open rates'!AY3</f>
        <v>45928</v>
      </c>
    </row>
    <row r="4" spans="1:51" s="11" customFormat="1" ht="28.5" customHeight="1" x14ac:dyDescent="0.2">
      <c r="A4" s="8"/>
      <c r="B4" s="73">
        <f>'BAR BB| Open rates'!B4</f>
        <v>45772</v>
      </c>
      <c r="C4" s="73">
        <f>'BAR BB| Open rates'!C4</f>
        <v>45773</v>
      </c>
      <c r="D4" s="73">
        <f>'BAR BB| Open rates'!D4</f>
        <v>45774</v>
      </c>
      <c r="E4" s="73">
        <f>'BAR BB| Open rates'!E4</f>
        <v>45777</v>
      </c>
      <c r="F4" s="73">
        <f>'BAR BB| Open rates'!F4</f>
        <v>45778</v>
      </c>
      <c r="G4" s="73">
        <f>'BAR BB| Open rates'!G4</f>
        <v>45780</v>
      </c>
      <c r="H4" s="73">
        <f>'BAR BB| Open rates'!H4</f>
        <v>45784</v>
      </c>
      <c r="I4" s="73">
        <f>'BAR BB| Open rates'!I4</f>
        <v>45786</v>
      </c>
      <c r="J4" s="73">
        <f>'BAR BB| Open rates'!J4</f>
        <v>45787</v>
      </c>
      <c r="K4" s="73">
        <f>'BAR BB| Open rates'!K4</f>
        <v>45792</v>
      </c>
      <c r="L4" s="73">
        <f>'BAR BB| Open rates'!L4</f>
        <v>45794</v>
      </c>
      <c r="M4" s="73">
        <f>'BAR BB| Open rates'!M4</f>
        <v>45797</v>
      </c>
      <c r="N4" s="73">
        <f>'BAR BB| Open rates'!N4</f>
        <v>45801</v>
      </c>
      <c r="O4" s="73">
        <f>'BAR BB| Open rates'!O4</f>
        <v>45803</v>
      </c>
      <c r="P4" s="73">
        <f>'BAR BB| Open rates'!P4</f>
        <v>45804</v>
      </c>
      <c r="Q4" s="73">
        <f>'BAR BB| Open rates'!Q4</f>
        <v>45805</v>
      </c>
      <c r="R4" s="73">
        <f>'BAR BB| Open rates'!R4</f>
        <v>45807</v>
      </c>
      <c r="S4" s="73">
        <f>'BAR BB| Open rates'!S4</f>
        <v>45808</v>
      </c>
      <c r="T4" s="73">
        <f>'BAR BB| Open rates'!T4</f>
        <v>45809</v>
      </c>
      <c r="U4" s="73">
        <f>'BAR BB| Open rates'!U4</f>
        <v>45814</v>
      </c>
      <c r="V4" s="73">
        <f>'BAR BB| Open rates'!V4</f>
        <v>45816</v>
      </c>
      <c r="W4" s="73">
        <f>'BAR BB| Open rates'!W4</f>
        <v>45820</v>
      </c>
      <c r="X4" s="73">
        <f>'BAR BB| Open rates'!X4</f>
        <v>45822</v>
      </c>
      <c r="Y4" s="73">
        <f>'BAR BB| Open rates'!Y4</f>
        <v>45827</v>
      </c>
      <c r="Z4" s="73">
        <f>'BAR BB| Open rates'!Z4</f>
        <v>45830</v>
      </c>
      <c r="AA4" s="73">
        <f>'BAR BB| Open rates'!AA4</f>
        <v>45835</v>
      </c>
      <c r="AB4" s="73">
        <f>'BAR BB| Open rates'!AB4</f>
        <v>45838</v>
      </c>
      <c r="AC4" s="73">
        <f>'BAR BB| Open rates'!AC4</f>
        <v>45850</v>
      </c>
      <c r="AD4" s="73">
        <f>'BAR BB| Open rates'!AD4</f>
        <v>45851</v>
      </c>
      <c r="AE4" s="73">
        <f>'BAR BB| Open rates'!AE4</f>
        <v>45857</v>
      </c>
      <c r="AF4" s="73">
        <f>'BAR BB| Open rates'!AF4</f>
        <v>45862</v>
      </c>
      <c r="AG4" s="73">
        <f>'BAR BB| Open rates'!AG4</f>
        <v>45864</v>
      </c>
      <c r="AH4" s="73">
        <f>'BAR BB| Open rates'!AH4</f>
        <v>45869</v>
      </c>
      <c r="AI4" s="73">
        <f>'BAR BB| Open rates'!AI4</f>
        <v>45871</v>
      </c>
      <c r="AJ4" s="73">
        <f>'BAR BB| Open rates'!AJ4</f>
        <v>45876</v>
      </c>
      <c r="AK4" s="73">
        <f>'BAR BB| Open rates'!AK4</f>
        <v>45878</v>
      </c>
      <c r="AL4" s="73">
        <f>'BAR BB| Open rates'!AL4</f>
        <v>45883</v>
      </c>
      <c r="AM4" s="73">
        <f>'BAR BB| Open rates'!AM4</f>
        <v>45885</v>
      </c>
      <c r="AN4" s="73">
        <f>'BAR BB| Open rates'!AN4</f>
        <v>45890</v>
      </c>
      <c r="AO4" s="73">
        <f>'BAR BB| Open rates'!AO4</f>
        <v>45892</v>
      </c>
      <c r="AP4" s="73">
        <f>'BAR BB| Open rates'!AP4</f>
        <v>45900</v>
      </c>
      <c r="AQ4" s="73">
        <f>'BAR BB| Open rates'!AQ4</f>
        <v>45904</v>
      </c>
      <c r="AR4" s="73">
        <f>'BAR BB| Open rates'!AR4</f>
        <v>45906</v>
      </c>
      <c r="AS4" s="73">
        <f>'BAR BB| Open rates'!AS4</f>
        <v>45911</v>
      </c>
      <c r="AT4" s="73">
        <f>'BAR BB| Open rates'!AT4</f>
        <v>45913</v>
      </c>
      <c r="AU4" s="73">
        <f>'BAR BB| Open rates'!AU4</f>
        <v>45918</v>
      </c>
      <c r="AV4" s="73">
        <f>'BAR BB| Open rates'!AV4</f>
        <v>45920</v>
      </c>
      <c r="AW4" s="73">
        <f>'BAR BB| Open rates'!AW4</f>
        <v>45925</v>
      </c>
      <c r="AX4" s="73">
        <f>'BAR BB| Open rates'!AX4</f>
        <v>45927</v>
      </c>
      <c r="AY4" s="73">
        <f>'BAR BB| Open rates'!AY4</f>
        <v>45930</v>
      </c>
    </row>
    <row r="5" spans="1:51" s="14" customFormat="1" ht="12" customHeight="1" x14ac:dyDescent="0.2">
      <c r="A5" s="33" t="s">
        <v>53</v>
      </c>
    </row>
    <row r="6" spans="1:51" s="14" customFormat="1" ht="12" customHeight="1" x14ac:dyDescent="0.2">
      <c r="A6" s="42">
        <v>1</v>
      </c>
      <c r="B6" s="84">
        <f>'BAR BB| Open rates'!B6*0.85</f>
        <v>5100</v>
      </c>
      <c r="C6" s="84">
        <f>'BAR BB| Open rates'!C6*0.85</f>
        <v>5950</v>
      </c>
      <c r="D6" s="84">
        <f>'BAR BB| Open rates'!D6*0.85</f>
        <v>5015</v>
      </c>
      <c r="E6" s="84">
        <f>'BAR BB| Open rates'!E6*0.85</f>
        <v>5015</v>
      </c>
      <c r="F6" s="84">
        <f>'BAR BB| Open rates'!F6*0.85</f>
        <v>10965</v>
      </c>
      <c r="G6" s="84">
        <f>'BAR BB| Open rates'!G6*0.85</f>
        <v>10965</v>
      </c>
      <c r="H6" s="84">
        <f>'BAR BB| Open rates'!H6*0.85</f>
        <v>7735</v>
      </c>
      <c r="I6" s="84">
        <f>'BAR BB| Open rates'!I6*0.85</f>
        <v>7735</v>
      </c>
      <c r="J6" s="84">
        <f>'BAR BB| Open rates'!J6*0.85</f>
        <v>5950</v>
      </c>
      <c r="K6" s="84">
        <f>'BAR BB| Open rates'!K6*0.85</f>
        <v>4760</v>
      </c>
      <c r="L6" s="84">
        <f>'BAR BB| Open rates'!L6*0.85</f>
        <v>5610</v>
      </c>
      <c r="M6" s="84">
        <f>'BAR BB| Open rates'!M6*0.85</f>
        <v>4760</v>
      </c>
      <c r="N6" s="84">
        <f>'BAR BB| Open rates'!N6*0.85</f>
        <v>7735</v>
      </c>
      <c r="O6" s="84">
        <f>'BAR BB| Open rates'!O6*0.85</f>
        <v>5610</v>
      </c>
      <c r="P6" s="84">
        <f>'BAR BB| Open rates'!P6*0.85</f>
        <v>4760</v>
      </c>
      <c r="Q6" s="84">
        <f>'BAR BB| Open rates'!Q6*0.85</f>
        <v>7735</v>
      </c>
      <c r="R6" s="84">
        <f>'BAR BB| Open rates'!R6*0.85</f>
        <v>10115</v>
      </c>
      <c r="S6" s="84">
        <f>'BAR BB| Open rates'!S6*0.85</f>
        <v>7735</v>
      </c>
      <c r="T6" s="84">
        <f>'BAR BB| Open rates'!T6*0.85</f>
        <v>7735</v>
      </c>
      <c r="U6" s="84">
        <f>'BAR BB| Open rates'!U6*0.85</f>
        <v>5950</v>
      </c>
      <c r="V6" s="84">
        <f>'BAR BB| Open rates'!V6*0.85</f>
        <v>7735</v>
      </c>
      <c r="W6" s="84">
        <f>'BAR BB| Open rates'!W6*0.85</f>
        <v>5100</v>
      </c>
      <c r="X6" s="84">
        <f>'BAR BB| Open rates'!X6*0.85</f>
        <v>5100</v>
      </c>
      <c r="Y6" s="84">
        <f>'BAR BB| Open rates'!Y6*0.85</f>
        <v>5100</v>
      </c>
      <c r="Z6" s="84">
        <f>'BAR BB| Open rates'!Z6*0.85</f>
        <v>5100</v>
      </c>
      <c r="AA6" s="84">
        <f>'BAR BB| Open rates'!AA6*0.85</f>
        <v>13515</v>
      </c>
      <c r="AB6" s="84">
        <f>'BAR BB| Open rates'!AB6*0.85</f>
        <v>5100</v>
      </c>
      <c r="AC6" s="84">
        <f>'BAR BB| Open rates'!AC6*0.85</f>
        <v>11815</v>
      </c>
      <c r="AD6" s="84">
        <f>'BAR BB| Open rates'!AD6*0.85</f>
        <v>11815</v>
      </c>
      <c r="AE6" s="84">
        <f>'BAR BB| Open rates'!AE6*0.85</f>
        <v>11815</v>
      </c>
      <c r="AF6" s="84">
        <f>'BAR BB| Open rates'!AF6*0.85</f>
        <v>11815</v>
      </c>
      <c r="AG6" s="84">
        <f>'BAR BB| Open rates'!AG6*0.85</f>
        <v>11815</v>
      </c>
      <c r="AH6" s="84">
        <f>'BAR BB| Open rates'!AH6*0.85</f>
        <v>11815</v>
      </c>
      <c r="AI6" s="84">
        <f>'BAR BB| Open rates'!AI6*0.85</f>
        <v>11815</v>
      </c>
      <c r="AJ6" s="84">
        <f>'BAR BB| Open rates'!AJ6*0.85</f>
        <v>11815</v>
      </c>
      <c r="AK6" s="84">
        <f>'BAR BB| Open rates'!AK6*0.85</f>
        <v>11815</v>
      </c>
      <c r="AL6" s="84">
        <f>'BAR BB| Open rates'!AL6*0.85</f>
        <v>11815</v>
      </c>
      <c r="AM6" s="84">
        <f>'BAR BB| Open rates'!AM6*0.85</f>
        <v>11815</v>
      </c>
      <c r="AN6" s="84">
        <f>'BAR BB| Open rates'!AN6*0.85</f>
        <v>11815</v>
      </c>
      <c r="AO6" s="84">
        <f>'BAR BB| Open rates'!AO6*0.85</f>
        <v>9265</v>
      </c>
      <c r="AP6" s="84">
        <f>'BAR BB| Open rates'!AP6*0.85</f>
        <v>9265</v>
      </c>
      <c r="AQ6" s="84">
        <f>'BAR BB| Open rates'!AQ6*0.85</f>
        <v>5610</v>
      </c>
      <c r="AR6" s="84">
        <f>'BAR BB| Open rates'!AR6*0.85</f>
        <v>5950</v>
      </c>
      <c r="AS6" s="84">
        <f>'BAR BB| Open rates'!AS6*0.85</f>
        <v>5610</v>
      </c>
      <c r="AT6" s="84">
        <f>'BAR BB| Open rates'!AT6*0.85</f>
        <v>5950</v>
      </c>
      <c r="AU6" s="84">
        <f>'BAR BB| Open rates'!AU6*0.85</f>
        <v>5610</v>
      </c>
      <c r="AV6" s="84">
        <f>'BAR BB| Open rates'!AV6*0.85</f>
        <v>5950</v>
      </c>
      <c r="AW6" s="84">
        <f>'BAR BB| Open rates'!AW6*0.85</f>
        <v>5610</v>
      </c>
      <c r="AX6" s="84">
        <f>'BAR BB| Open rates'!AX6*0.85</f>
        <v>5950</v>
      </c>
      <c r="AY6" s="84">
        <f>'BAR BB| Open rates'!AY6*0.85</f>
        <v>5610</v>
      </c>
    </row>
    <row r="7" spans="1:51" s="14" customFormat="1" ht="12" customHeight="1" x14ac:dyDescent="0.2">
      <c r="A7" s="42">
        <v>2</v>
      </c>
      <c r="B7" s="84">
        <f>'BAR BB| Open rates'!B7*0.85</f>
        <v>6375</v>
      </c>
      <c r="C7" s="84">
        <f>'BAR BB| Open rates'!C7*0.85</f>
        <v>5950</v>
      </c>
      <c r="D7" s="84">
        <f>'BAR BB| Open rates'!D7*0.85</f>
        <v>6290</v>
      </c>
      <c r="E7" s="84">
        <f>'BAR BB| Open rates'!E7*0.85</f>
        <v>6290</v>
      </c>
      <c r="F7" s="84">
        <f>'BAR BB| Open rates'!F7*0.85</f>
        <v>12240</v>
      </c>
      <c r="G7" s="84">
        <f>'BAR BB| Open rates'!G7*0.85</f>
        <v>12240</v>
      </c>
      <c r="H7" s="84">
        <f>'BAR BB| Open rates'!H7*0.85</f>
        <v>9010</v>
      </c>
      <c r="I7" s="84">
        <f>'BAR BB| Open rates'!I7*0.85</f>
        <v>9010</v>
      </c>
      <c r="J7" s="84">
        <f>'BAR BB| Open rates'!J7*0.85</f>
        <v>7225</v>
      </c>
      <c r="K7" s="84">
        <f>'BAR BB| Open rates'!K7*0.85</f>
        <v>6035</v>
      </c>
      <c r="L7" s="84">
        <f>'BAR BB| Open rates'!L7*0.85</f>
        <v>6885</v>
      </c>
      <c r="M7" s="84">
        <f>'BAR BB| Open rates'!M7*0.85</f>
        <v>6035</v>
      </c>
      <c r="N7" s="84">
        <f>'BAR BB| Open rates'!N7*0.85</f>
        <v>9010</v>
      </c>
      <c r="O7" s="84">
        <f>'BAR BB| Open rates'!O7*0.85</f>
        <v>6885</v>
      </c>
      <c r="P7" s="84">
        <f>'BAR BB| Open rates'!P7*0.85</f>
        <v>6035</v>
      </c>
      <c r="Q7" s="84">
        <f>'BAR BB| Open rates'!Q7*0.85</f>
        <v>9010</v>
      </c>
      <c r="R7" s="84">
        <f>'BAR BB| Open rates'!R7*0.85</f>
        <v>11390</v>
      </c>
      <c r="S7" s="84">
        <f>'BAR BB| Open rates'!S7*0.85</f>
        <v>9010</v>
      </c>
      <c r="T7" s="84">
        <f>'BAR BB| Open rates'!T7*0.85</f>
        <v>9010</v>
      </c>
      <c r="U7" s="84">
        <f>'BAR BB| Open rates'!U7*0.85</f>
        <v>7225</v>
      </c>
      <c r="V7" s="84">
        <f>'BAR BB| Open rates'!V7*0.85</f>
        <v>9010</v>
      </c>
      <c r="W7" s="84">
        <f>'BAR BB| Open rates'!W7*0.85</f>
        <v>6375</v>
      </c>
      <c r="X7" s="84">
        <f>'BAR BB| Open rates'!X7*0.85</f>
        <v>6375</v>
      </c>
      <c r="Y7" s="84">
        <f>'BAR BB| Open rates'!Y7*0.85</f>
        <v>6375</v>
      </c>
      <c r="Z7" s="84">
        <f>'BAR BB| Open rates'!Z7*0.85</f>
        <v>6375</v>
      </c>
      <c r="AA7" s="84">
        <f>'BAR BB| Open rates'!AA7*0.85</f>
        <v>14790</v>
      </c>
      <c r="AB7" s="84">
        <f>'BAR BB| Open rates'!AB7*0.85</f>
        <v>6375</v>
      </c>
      <c r="AC7" s="84">
        <f>'BAR BB| Open rates'!AC7*0.85</f>
        <v>13090</v>
      </c>
      <c r="AD7" s="84">
        <f>'BAR BB| Open rates'!AD7*0.85</f>
        <v>13090</v>
      </c>
      <c r="AE7" s="84">
        <f>'BAR BB| Open rates'!AE7*0.85</f>
        <v>13090</v>
      </c>
      <c r="AF7" s="84">
        <f>'BAR BB| Open rates'!AF7*0.85</f>
        <v>13090</v>
      </c>
      <c r="AG7" s="84">
        <f>'BAR BB| Open rates'!AG7*0.85</f>
        <v>13090</v>
      </c>
      <c r="AH7" s="84">
        <f>'BAR BB| Open rates'!AH7*0.85</f>
        <v>13090</v>
      </c>
      <c r="AI7" s="84">
        <f>'BAR BB| Open rates'!AI7*0.85</f>
        <v>13090</v>
      </c>
      <c r="AJ7" s="84">
        <f>'BAR BB| Open rates'!AJ7*0.85</f>
        <v>13090</v>
      </c>
      <c r="AK7" s="84">
        <f>'BAR BB| Open rates'!AK7*0.85</f>
        <v>13090</v>
      </c>
      <c r="AL7" s="84">
        <f>'BAR BB| Open rates'!AL7*0.85</f>
        <v>13090</v>
      </c>
      <c r="AM7" s="84">
        <f>'BAR BB| Open rates'!AM7*0.85</f>
        <v>13090</v>
      </c>
      <c r="AN7" s="84">
        <f>'BAR BB| Open rates'!AN7*0.85</f>
        <v>13090</v>
      </c>
      <c r="AO7" s="84">
        <f>'BAR BB| Open rates'!AO7*0.85</f>
        <v>10540</v>
      </c>
      <c r="AP7" s="84">
        <f>'BAR BB| Open rates'!AP7*0.85</f>
        <v>10540</v>
      </c>
      <c r="AQ7" s="84">
        <f>'BAR BB| Open rates'!AQ7*0.85</f>
        <v>6885</v>
      </c>
      <c r="AR7" s="84">
        <f>'BAR BB| Open rates'!AR7*0.85</f>
        <v>7225</v>
      </c>
      <c r="AS7" s="84">
        <f>'BAR BB| Open rates'!AS7*0.85</f>
        <v>6885</v>
      </c>
      <c r="AT7" s="84">
        <f>'BAR BB| Open rates'!AT7*0.85</f>
        <v>7225</v>
      </c>
      <c r="AU7" s="84">
        <f>'BAR BB| Open rates'!AU7*0.85</f>
        <v>6885</v>
      </c>
      <c r="AV7" s="84">
        <f>'BAR BB| Open rates'!AV7*0.85</f>
        <v>7225</v>
      </c>
      <c r="AW7" s="84">
        <f>'BAR BB| Open rates'!AW7*0.85</f>
        <v>6885</v>
      </c>
      <c r="AX7" s="84">
        <f>'BAR BB| Open rates'!AX7*0.85</f>
        <v>7225</v>
      </c>
      <c r="AY7" s="84">
        <f>'BAR BB| Open rates'!AY7*0.85</f>
        <v>6885</v>
      </c>
    </row>
    <row r="8" spans="1:51"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s="14" customFormat="1" ht="12" customHeight="1" x14ac:dyDescent="0.2">
      <c r="A9" s="149">
        <v>1</v>
      </c>
      <c r="B9" s="84">
        <f>'BAR BB| Open rates'!B9*0.85</f>
        <v>6800</v>
      </c>
      <c r="C9" s="84">
        <f>'BAR BB| Open rates'!C9*0.85</f>
        <v>7650</v>
      </c>
      <c r="D9" s="84">
        <f>'BAR BB| Open rates'!D9*0.85</f>
        <v>6715</v>
      </c>
      <c r="E9" s="84">
        <f>'BAR BB| Open rates'!E9*0.85</f>
        <v>6715</v>
      </c>
      <c r="F9" s="84">
        <f>'BAR BB| Open rates'!F9*0.85</f>
        <v>12665</v>
      </c>
      <c r="G9" s="84">
        <f>'BAR BB| Open rates'!G9*0.85</f>
        <v>12665</v>
      </c>
      <c r="H9" s="84">
        <f>'BAR BB| Open rates'!H9*0.85</f>
        <v>9435</v>
      </c>
      <c r="I9" s="84">
        <f>'BAR BB| Open rates'!I9*0.85</f>
        <v>9435</v>
      </c>
      <c r="J9" s="84">
        <f>'BAR BB| Open rates'!J9*0.85</f>
        <v>7650</v>
      </c>
      <c r="K9" s="84">
        <f>'BAR BB| Open rates'!K9*0.85</f>
        <v>6460</v>
      </c>
      <c r="L9" s="84">
        <f>'BAR BB| Open rates'!L9*0.85</f>
        <v>7310</v>
      </c>
      <c r="M9" s="84">
        <f>'BAR BB| Open rates'!M9*0.85</f>
        <v>6460</v>
      </c>
      <c r="N9" s="84">
        <f>'BAR BB| Open rates'!N9*0.85</f>
        <v>9435</v>
      </c>
      <c r="O9" s="84">
        <f>'BAR BB| Open rates'!O9*0.85</f>
        <v>7310</v>
      </c>
      <c r="P9" s="84">
        <f>'BAR BB| Open rates'!P9*0.85</f>
        <v>6460</v>
      </c>
      <c r="Q9" s="84">
        <f>'BAR BB| Open rates'!Q9*0.85</f>
        <v>9435</v>
      </c>
      <c r="R9" s="84">
        <f>'BAR BB| Open rates'!R9*0.85</f>
        <v>11815</v>
      </c>
      <c r="S9" s="84">
        <f>'BAR BB| Open rates'!S9*0.85</f>
        <v>9435</v>
      </c>
      <c r="T9" s="84">
        <f>'BAR BB| Open rates'!T9*0.85</f>
        <v>9435</v>
      </c>
      <c r="U9" s="84">
        <f>'BAR BB| Open rates'!U9*0.85</f>
        <v>7650</v>
      </c>
      <c r="V9" s="84">
        <f>'BAR BB| Open rates'!V9*0.85</f>
        <v>9435</v>
      </c>
      <c r="W9" s="84">
        <f>'BAR BB| Open rates'!W9*0.85</f>
        <v>6800</v>
      </c>
      <c r="X9" s="84">
        <f>'BAR BB| Open rates'!X9*0.85</f>
        <v>6800</v>
      </c>
      <c r="Y9" s="84">
        <f>'BAR BB| Open rates'!Y9*0.85</f>
        <v>6800</v>
      </c>
      <c r="Z9" s="84">
        <f>'BAR BB| Open rates'!Z9*0.85</f>
        <v>6800</v>
      </c>
      <c r="AA9" s="84">
        <f>'BAR BB| Open rates'!AA9*0.85</f>
        <v>15215</v>
      </c>
      <c r="AB9" s="84">
        <f>'BAR BB| Open rates'!AB9*0.85</f>
        <v>6800</v>
      </c>
      <c r="AC9" s="84">
        <f>'BAR BB| Open rates'!AC9*0.85</f>
        <v>13515</v>
      </c>
      <c r="AD9" s="84">
        <f>'BAR BB| Open rates'!AD9*0.85</f>
        <v>13515</v>
      </c>
      <c r="AE9" s="84">
        <f>'BAR BB| Open rates'!AE9*0.85</f>
        <v>13515</v>
      </c>
      <c r="AF9" s="84">
        <f>'BAR BB| Open rates'!AF9*0.85</f>
        <v>13515</v>
      </c>
      <c r="AG9" s="84">
        <f>'BAR BB| Open rates'!AG9*0.85</f>
        <v>13515</v>
      </c>
      <c r="AH9" s="84">
        <f>'BAR BB| Open rates'!AH9*0.85</f>
        <v>13515</v>
      </c>
      <c r="AI9" s="84">
        <f>'BAR BB| Open rates'!AI9*0.85</f>
        <v>13515</v>
      </c>
      <c r="AJ9" s="84">
        <f>'BAR BB| Open rates'!AJ9*0.85</f>
        <v>13515</v>
      </c>
      <c r="AK9" s="84">
        <f>'BAR BB| Open rates'!AK9*0.85</f>
        <v>13515</v>
      </c>
      <c r="AL9" s="84">
        <f>'BAR BB| Open rates'!AL9*0.85</f>
        <v>13515</v>
      </c>
      <c r="AM9" s="84">
        <f>'BAR BB| Open rates'!AM9*0.85</f>
        <v>13515</v>
      </c>
      <c r="AN9" s="84">
        <f>'BAR BB| Open rates'!AN9*0.85</f>
        <v>13515</v>
      </c>
      <c r="AO9" s="84">
        <f>'BAR BB| Open rates'!AO9*0.85</f>
        <v>10965</v>
      </c>
      <c r="AP9" s="84">
        <f>'BAR BB| Open rates'!AP9*0.85</f>
        <v>10965</v>
      </c>
      <c r="AQ9" s="84">
        <f>'BAR BB| Open rates'!AQ9*0.85</f>
        <v>7310</v>
      </c>
      <c r="AR9" s="84">
        <f>'BAR BB| Open rates'!AR9*0.85</f>
        <v>7650</v>
      </c>
      <c r="AS9" s="84">
        <f>'BAR BB| Open rates'!AS9*0.85</f>
        <v>7310</v>
      </c>
      <c r="AT9" s="84">
        <f>'BAR BB| Open rates'!AT9*0.85</f>
        <v>7650</v>
      </c>
      <c r="AU9" s="84">
        <f>'BAR BB| Open rates'!AU9*0.85</f>
        <v>7310</v>
      </c>
      <c r="AV9" s="84">
        <f>'BAR BB| Open rates'!AV9*0.85</f>
        <v>7650</v>
      </c>
      <c r="AW9" s="84">
        <f>'BAR BB| Open rates'!AW9*0.85</f>
        <v>7310</v>
      </c>
      <c r="AX9" s="84">
        <f>'BAR BB| Open rates'!AX9*0.85</f>
        <v>7650</v>
      </c>
      <c r="AY9" s="84">
        <f>'BAR BB| Open rates'!AY9*0.85</f>
        <v>7310</v>
      </c>
    </row>
    <row r="10" spans="1:51" s="14" customFormat="1" ht="12" customHeight="1" x14ac:dyDescent="0.2">
      <c r="A10" s="149">
        <v>2</v>
      </c>
      <c r="B10" s="84">
        <f>'BAR BB| Open rates'!B10*0.85</f>
        <v>8075</v>
      </c>
      <c r="C10" s="84">
        <f>'BAR BB| Open rates'!C10*0.85</f>
        <v>8925</v>
      </c>
      <c r="D10" s="84">
        <f>'BAR BB| Open rates'!D10*0.85</f>
        <v>7990</v>
      </c>
      <c r="E10" s="84">
        <f>'BAR BB| Open rates'!E10*0.85</f>
        <v>7990</v>
      </c>
      <c r="F10" s="84">
        <f>'BAR BB| Open rates'!F10*0.85</f>
        <v>13940</v>
      </c>
      <c r="G10" s="84">
        <f>'BAR BB| Open rates'!G10*0.85</f>
        <v>13940</v>
      </c>
      <c r="H10" s="84">
        <f>'BAR BB| Open rates'!H10*0.85</f>
        <v>10710</v>
      </c>
      <c r="I10" s="84">
        <f>'BAR BB| Open rates'!I10*0.85</f>
        <v>10710</v>
      </c>
      <c r="J10" s="84">
        <f>'BAR BB| Open rates'!J10*0.85</f>
        <v>8925</v>
      </c>
      <c r="K10" s="84">
        <f>'BAR BB| Open rates'!K10*0.85</f>
        <v>7735</v>
      </c>
      <c r="L10" s="84">
        <f>'BAR BB| Open rates'!L10*0.85</f>
        <v>8585</v>
      </c>
      <c r="M10" s="84">
        <f>'BAR BB| Open rates'!M10*0.85</f>
        <v>7735</v>
      </c>
      <c r="N10" s="84">
        <f>'BAR BB| Open rates'!N10*0.85</f>
        <v>10710</v>
      </c>
      <c r="O10" s="84">
        <f>'BAR BB| Open rates'!O10*0.85</f>
        <v>8585</v>
      </c>
      <c r="P10" s="84">
        <f>'BAR BB| Open rates'!P10*0.85</f>
        <v>7735</v>
      </c>
      <c r="Q10" s="84">
        <f>'BAR BB| Open rates'!Q10*0.85</f>
        <v>10710</v>
      </c>
      <c r="R10" s="84">
        <f>'BAR BB| Open rates'!R10*0.85</f>
        <v>13090</v>
      </c>
      <c r="S10" s="84">
        <f>'BAR BB| Open rates'!S10*0.85</f>
        <v>10710</v>
      </c>
      <c r="T10" s="84">
        <f>'BAR BB| Open rates'!T10*0.85</f>
        <v>10710</v>
      </c>
      <c r="U10" s="84">
        <f>'BAR BB| Open rates'!U10*0.85</f>
        <v>8925</v>
      </c>
      <c r="V10" s="84">
        <f>'BAR BB| Open rates'!V10*0.85</f>
        <v>10710</v>
      </c>
      <c r="W10" s="84">
        <f>'BAR BB| Open rates'!W10*0.85</f>
        <v>8075</v>
      </c>
      <c r="X10" s="84">
        <f>'BAR BB| Open rates'!X10*0.85</f>
        <v>8075</v>
      </c>
      <c r="Y10" s="84">
        <f>'BAR BB| Open rates'!Y10*0.85</f>
        <v>8075</v>
      </c>
      <c r="Z10" s="84">
        <f>'BAR BB| Open rates'!Z10*0.85</f>
        <v>8075</v>
      </c>
      <c r="AA10" s="84">
        <f>'BAR BB| Open rates'!AA10*0.85</f>
        <v>16490</v>
      </c>
      <c r="AB10" s="84">
        <f>'BAR BB| Open rates'!AB10*0.85</f>
        <v>8075</v>
      </c>
      <c r="AC10" s="84">
        <f>'BAR BB| Open rates'!AC10*0.85</f>
        <v>14790</v>
      </c>
      <c r="AD10" s="84">
        <f>'BAR BB| Open rates'!AD10*0.85</f>
        <v>14790</v>
      </c>
      <c r="AE10" s="84">
        <f>'BAR BB| Open rates'!AE10*0.85</f>
        <v>14790</v>
      </c>
      <c r="AF10" s="84">
        <f>'BAR BB| Open rates'!AF10*0.85</f>
        <v>14790</v>
      </c>
      <c r="AG10" s="84">
        <f>'BAR BB| Open rates'!AG10*0.85</f>
        <v>14790</v>
      </c>
      <c r="AH10" s="84">
        <f>'BAR BB| Open rates'!AH10*0.85</f>
        <v>14790</v>
      </c>
      <c r="AI10" s="84">
        <f>'BAR BB| Open rates'!AI10*0.85</f>
        <v>14790</v>
      </c>
      <c r="AJ10" s="84">
        <f>'BAR BB| Open rates'!AJ10*0.85</f>
        <v>14790</v>
      </c>
      <c r="AK10" s="84">
        <f>'BAR BB| Open rates'!AK10*0.85</f>
        <v>14790</v>
      </c>
      <c r="AL10" s="84">
        <f>'BAR BB| Open rates'!AL10*0.85</f>
        <v>14790</v>
      </c>
      <c r="AM10" s="84">
        <f>'BAR BB| Open rates'!AM10*0.85</f>
        <v>14790</v>
      </c>
      <c r="AN10" s="84">
        <f>'BAR BB| Open rates'!AN10*0.85</f>
        <v>14790</v>
      </c>
      <c r="AO10" s="84">
        <f>'BAR BB| Open rates'!AO10*0.85</f>
        <v>12240</v>
      </c>
      <c r="AP10" s="84">
        <f>'BAR BB| Open rates'!AP10*0.85</f>
        <v>12240</v>
      </c>
      <c r="AQ10" s="84">
        <f>'BAR BB| Open rates'!AQ10*0.85</f>
        <v>8585</v>
      </c>
      <c r="AR10" s="84">
        <f>'BAR BB| Open rates'!AR10*0.85</f>
        <v>8925</v>
      </c>
      <c r="AS10" s="84">
        <f>'BAR BB| Open rates'!AS10*0.85</f>
        <v>8585</v>
      </c>
      <c r="AT10" s="84">
        <f>'BAR BB| Open rates'!AT10*0.85</f>
        <v>8925</v>
      </c>
      <c r="AU10" s="84">
        <f>'BAR BB| Open rates'!AU10*0.85</f>
        <v>8585</v>
      </c>
      <c r="AV10" s="84">
        <f>'BAR BB| Open rates'!AV10*0.85</f>
        <v>8925</v>
      </c>
      <c r="AW10" s="84">
        <f>'BAR BB| Open rates'!AW10*0.85</f>
        <v>8585</v>
      </c>
      <c r="AX10" s="84">
        <f>'BAR BB| Open rates'!AX10*0.85</f>
        <v>8925</v>
      </c>
      <c r="AY10" s="84">
        <f>'BAR BB| Open rates'!AY10*0.85</f>
        <v>8585</v>
      </c>
    </row>
    <row r="11" spans="1:51"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row>
    <row r="12" spans="1:51" s="14" customFormat="1" ht="12" customHeight="1" x14ac:dyDescent="0.2">
      <c r="A12" s="149">
        <v>1</v>
      </c>
      <c r="B12" s="84">
        <f>'BAR BB| Open rates'!B12*0.85</f>
        <v>7650</v>
      </c>
      <c r="C12" s="84">
        <f>'BAR BB| Open rates'!C12*0.85</f>
        <v>8500</v>
      </c>
      <c r="D12" s="84">
        <f>'BAR BB| Open rates'!D12*0.85</f>
        <v>7565</v>
      </c>
      <c r="E12" s="84">
        <f>'BAR BB| Open rates'!E12*0.85</f>
        <v>7565</v>
      </c>
      <c r="F12" s="84">
        <f>'BAR BB| Open rates'!F12*0.85</f>
        <v>13515</v>
      </c>
      <c r="G12" s="84">
        <f>'BAR BB| Open rates'!G12*0.85</f>
        <v>13515</v>
      </c>
      <c r="H12" s="84">
        <f>'BAR BB| Open rates'!H12*0.85</f>
        <v>10285</v>
      </c>
      <c r="I12" s="84">
        <f>'BAR BB| Open rates'!I12*0.85</f>
        <v>10285</v>
      </c>
      <c r="J12" s="84">
        <f>'BAR BB| Open rates'!J12*0.85</f>
        <v>8500</v>
      </c>
      <c r="K12" s="84">
        <f>'BAR BB| Open rates'!K12*0.85</f>
        <v>7310</v>
      </c>
      <c r="L12" s="84">
        <f>'BAR BB| Open rates'!L12*0.85</f>
        <v>8160</v>
      </c>
      <c r="M12" s="84">
        <f>'BAR BB| Open rates'!M12*0.85</f>
        <v>7310</v>
      </c>
      <c r="N12" s="84">
        <f>'BAR BB| Open rates'!N12*0.85</f>
        <v>10285</v>
      </c>
      <c r="O12" s="84">
        <f>'BAR BB| Open rates'!O12*0.85</f>
        <v>8160</v>
      </c>
      <c r="P12" s="84">
        <f>'BAR BB| Open rates'!P12*0.85</f>
        <v>7310</v>
      </c>
      <c r="Q12" s="84">
        <f>'BAR BB| Open rates'!Q12*0.85</f>
        <v>10285</v>
      </c>
      <c r="R12" s="84">
        <f>'BAR BB| Open rates'!R12*0.85</f>
        <v>12665</v>
      </c>
      <c r="S12" s="84">
        <f>'BAR BB| Open rates'!S12*0.85</f>
        <v>10285</v>
      </c>
      <c r="T12" s="84">
        <f>'BAR BB| Open rates'!T12*0.85</f>
        <v>10285</v>
      </c>
      <c r="U12" s="84">
        <f>'BAR BB| Open rates'!U12*0.85</f>
        <v>8500</v>
      </c>
      <c r="V12" s="84">
        <f>'BAR BB| Open rates'!V12*0.85</f>
        <v>10285</v>
      </c>
      <c r="W12" s="84">
        <f>'BAR BB| Open rates'!W12*0.85</f>
        <v>7650</v>
      </c>
      <c r="X12" s="84">
        <f>'BAR BB| Open rates'!X12*0.85</f>
        <v>7650</v>
      </c>
      <c r="Y12" s="84">
        <f>'BAR BB| Open rates'!Y12*0.85</f>
        <v>7650</v>
      </c>
      <c r="Z12" s="84">
        <f>'BAR BB| Open rates'!Z12*0.85</f>
        <v>7650</v>
      </c>
      <c r="AA12" s="84">
        <f>'BAR BB| Open rates'!AA12*0.85</f>
        <v>16065</v>
      </c>
      <c r="AB12" s="84">
        <f>'BAR BB| Open rates'!AB12*0.85</f>
        <v>7650</v>
      </c>
      <c r="AC12" s="84">
        <f>'BAR BB| Open rates'!AC12*0.85</f>
        <v>14365</v>
      </c>
      <c r="AD12" s="84">
        <f>'BAR BB| Open rates'!AD12*0.85</f>
        <v>14365</v>
      </c>
      <c r="AE12" s="84">
        <f>'BAR BB| Open rates'!AE12*0.85</f>
        <v>14365</v>
      </c>
      <c r="AF12" s="84">
        <f>'BAR BB| Open rates'!AF12*0.85</f>
        <v>14365</v>
      </c>
      <c r="AG12" s="84">
        <f>'BAR BB| Open rates'!AG12*0.85</f>
        <v>14365</v>
      </c>
      <c r="AH12" s="84">
        <f>'BAR BB| Open rates'!AH12*0.85</f>
        <v>14365</v>
      </c>
      <c r="AI12" s="84">
        <f>'BAR BB| Open rates'!AI12*0.85</f>
        <v>14365</v>
      </c>
      <c r="AJ12" s="84">
        <f>'BAR BB| Open rates'!AJ12*0.85</f>
        <v>14365</v>
      </c>
      <c r="AK12" s="84">
        <f>'BAR BB| Open rates'!AK12*0.85</f>
        <v>14365</v>
      </c>
      <c r="AL12" s="84">
        <f>'BAR BB| Open rates'!AL12*0.85</f>
        <v>14365</v>
      </c>
      <c r="AM12" s="84">
        <f>'BAR BB| Open rates'!AM12*0.85</f>
        <v>14365</v>
      </c>
      <c r="AN12" s="84">
        <f>'BAR BB| Open rates'!AN12*0.85</f>
        <v>14365</v>
      </c>
      <c r="AO12" s="84">
        <f>'BAR BB| Open rates'!AO12*0.85</f>
        <v>11815</v>
      </c>
      <c r="AP12" s="84">
        <f>'BAR BB| Open rates'!AP12*0.85</f>
        <v>11815</v>
      </c>
      <c r="AQ12" s="84">
        <f>'BAR BB| Open rates'!AQ12*0.85</f>
        <v>8160</v>
      </c>
      <c r="AR12" s="84">
        <f>'BAR BB| Open rates'!AR12*0.85</f>
        <v>8500</v>
      </c>
      <c r="AS12" s="84">
        <f>'BAR BB| Open rates'!AS12*0.85</f>
        <v>8160</v>
      </c>
      <c r="AT12" s="84">
        <f>'BAR BB| Open rates'!AT12*0.85</f>
        <v>8500</v>
      </c>
      <c r="AU12" s="84">
        <f>'BAR BB| Open rates'!AU12*0.85</f>
        <v>8160</v>
      </c>
      <c r="AV12" s="84">
        <f>'BAR BB| Open rates'!AV12*0.85</f>
        <v>8500</v>
      </c>
      <c r="AW12" s="84">
        <f>'BAR BB| Open rates'!AW12*0.85</f>
        <v>8160</v>
      </c>
      <c r="AX12" s="84">
        <f>'BAR BB| Open rates'!AX12*0.85</f>
        <v>8500</v>
      </c>
      <c r="AY12" s="84">
        <f>'BAR BB| Open rates'!AY12*0.85</f>
        <v>8160</v>
      </c>
    </row>
    <row r="13" spans="1:51" s="14" customFormat="1" ht="12" customHeight="1" x14ac:dyDescent="0.2">
      <c r="A13" s="149">
        <v>2</v>
      </c>
      <c r="B13" s="84">
        <f>'BAR BB| Open rates'!B13*0.85</f>
        <v>8925</v>
      </c>
      <c r="C13" s="84">
        <f>'BAR BB| Open rates'!C13*0.85</f>
        <v>9775</v>
      </c>
      <c r="D13" s="84">
        <f>'BAR BB| Open rates'!D13*0.85</f>
        <v>8840</v>
      </c>
      <c r="E13" s="84">
        <f>'BAR BB| Open rates'!E13*0.85</f>
        <v>8840</v>
      </c>
      <c r="F13" s="84">
        <f>'BAR BB| Open rates'!F13*0.85</f>
        <v>14790</v>
      </c>
      <c r="G13" s="84">
        <f>'BAR BB| Open rates'!G13*0.85</f>
        <v>14790</v>
      </c>
      <c r="H13" s="84">
        <f>'BAR BB| Open rates'!H13*0.85</f>
        <v>11560</v>
      </c>
      <c r="I13" s="84">
        <f>'BAR BB| Open rates'!I13*0.85</f>
        <v>11560</v>
      </c>
      <c r="J13" s="84">
        <f>'BAR BB| Open rates'!J13*0.85</f>
        <v>9775</v>
      </c>
      <c r="K13" s="84">
        <f>'BAR BB| Open rates'!K13*0.85</f>
        <v>8585</v>
      </c>
      <c r="L13" s="84">
        <f>'BAR BB| Open rates'!L13*0.85</f>
        <v>9435</v>
      </c>
      <c r="M13" s="84">
        <f>'BAR BB| Open rates'!M13*0.85</f>
        <v>8585</v>
      </c>
      <c r="N13" s="84">
        <f>'BAR BB| Open rates'!N13*0.85</f>
        <v>11560</v>
      </c>
      <c r="O13" s="84">
        <f>'BAR BB| Open rates'!O13*0.85</f>
        <v>9435</v>
      </c>
      <c r="P13" s="84">
        <f>'BAR BB| Open rates'!P13*0.85</f>
        <v>8585</v>
      </c>
      <c r="Q13" s="84">
        <f>'BAR BB| Open rates'!Q13*0.85</f>
        <v>11560</v>
      </c>
      <c r="R13" s="84">
        <f>'BAR BB| Open rates'!R13*0.85</f>
        <v>13940</v>
      </c>
      <c r="S13" s="84">
        <f>'BAR BB| Open rates'!S13*0.85</f>
        <v>11560</v>
      </c>
      <c r="T13" s="84">
        <f>'BAR BB| Open rates'!T13*0.85</f>
        <v>11560</v>
      </c>
      <c r="U13" s="84">
        <f>'BAR BB| Open rates'!U13*0.85</f>
        <v>9775</v>
      </c>
      <c r="V13" s="84">
        <f>'BAR BB| Open rates'!V13*0.85</f>
        <v>11560</v>
      </c>
      <c r="W13" s="84">
        <f>'BAR BB| Open rates'!W13*0.85</f>
        <v>8925</v>
      </c>
      <c r="X13" s="84">
        <f>'BAR BB| Open rates'!X13*0.85</f>
        <v>8925</v>
      </c>
      <c r="Y13" s="84">
        <f>'BAR BB| Open rates'!Y13*0.85</f>
        <v>8925</v>
      </c>
      <c r="Z13" s="84">
        <f>'BAR BB| Open rates'!Z13*0.85</f>
        <v>8925</v>
      </c>
      <c r="AA13" s="84">
        <f>'BAR BB| Open rates'!AA13*0.85</f>
        <v>17340</v>
      </c>
      <c r="AB13" s="84">
        <f>'BAR BB| Open rates'!AB13*0.85</f>
        <v>8925</v>
      </c>
      <c r="AC13" s="84">
        <f>'BAR BB| Open rates'!AC13*0.85</f>
        <v>15640</v>
      </c>
      <c r="AD13" s="84">
        <f>'BAR BB| Open rates'!AD13*0.85</f>
        <v>15640</v>
      </c>
      <c r="AE13" s="84">
        <f>'BAR BB| Open rates'!AE13*0.85</f>
        <v>15640</v>
      </c>
      <c r="AF13" s="84">
        <f>'BAR BB| Open rates'!AF13*0.85</f>
        <v>15640</v>
      </c>
      <c r="AG13" s="84">
        <f>'BAR BB| Open rates'!AG13*0.85</f>
        <v>15640</v>
      </c>
      <c r="AH13" s="84">
        <f>'BAR BB| Open rates'!AH13*0.85</f>
        <v>15640</v>
      </c>
      <c r="AI13" s="84">
        <f>'BAR BB| Open rates'!AI13*0.85</f>
        <v>15640</v>
      </c>
      <c r="AJ13" s="84">
        <f>'BAR BB| Open rates'!AJ13*0.85</f>
        <v>15640</v>
      </c>
      <c r="AK13" s="84">
        <f>'BAR BB| Open rates'!AK13*0.85</f>
        <v>15640</v>
      </c>
      <c r="AL13" s="84">
        <f>'BAR BB| Open rates'!AL13*0.85</f>
        <v>15640</v>
      </c>
      <c r="AM13" s="84">
        <f>'BAR BB| Open rates'!AM13*0.85</f>
        <v>15640</v>
      </c>
      <c r="AN13" s="84">
        <f>'BAR BB| Open rates'!AN13*0.85</f>
        <v>15640</v>
      </c>
      <c r="AO13" s="84">
        <f>'BAR BB| Open rates'!AO13*0.85</f>
        <v>13090</v>
      </c>
      <c r="AP13" s="84">
        <f>'BAR BB| Open rates'!AP13*0.85</f>
        <v>13090</v>
      </c>
      <c r="AQ13" s="84">
        <f>'BAR BB| Open rates'!AQ13*0.85</f>
        <v>9435</v>
      </c>
      <c r="AR13" s="84">
        <f>'BAR BB| Open rates'!AR13*0.85</f>
        <v>9775</v>
      </c>
      <c r="AS13" s="84">
        <f>'BAR BB| Open rates'!AS13*0.85</f>
        <v>9435</v>
      </c>
      <c r="AT13" s="84">
        <f>'BAR BB| Open rates'!AT13*0.85</f>
        <v>9775</v>
      </c>
      <c r="AU13" s="84">
        <f>'BAR BB| Open rates'!AU13*0.85</f>
        <v>9435</v>
      </c>
      <c r="AV13" s="84">
        <f>'BAR BB| Open rates'!AV13*0.85</f>
        <v>9775</v>
      </c>
      <c r="AW13" s="84">
        <f>'BAR BB| Open rates'!AW13*0.85</f>
        <v>9435</v>
      </c>
      <c r="AX13" s="84">
        <f>'BAR BB| Open rates'!AX13*0.85</f>
        <v>9775</v>
      </c>
      <c r="AY13" s="84">
        <f>'BAR BB| Open rates'!AY13*0.85</f>
        <v>9435</v>
      </c>
    </row>
    <row r="14" spans="1:51"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14" customFormat="1" ht="12" customHeight="1" x14ac:dyDescent="0.2">
      <c r="A15" s="42">
        <v>1</v>
      </c>
      <c r="B15" s="84">
        <f>'BAR BB| Open rates'!B15*0.85</f>
        <v>10710</v>
      </c>
      <c r="C15" s="84">
        <f>'BAR BB| Open rates'!C15*0.85</f>
        <v>11560</v>
      </c>
      <c r="D15" s="84">
        <f>'BAR BB| Open rates'!D15*0.85</f>
        <v>10625</v>
      </c>
      <c r="E15" s="84">
        <f>'BAR BB| Open rates'!E15*0.85</f>
        <v>10625</v>
      </c>
      <c r="F15" s="84">
        <f>'BAR BB| Open rates'!F15*0.85</f>
        <v>16575</v>
      </c>
      <c r="G15" s="84">
        <f>'BAR BB| Open rates'!G15*0.85</f>
        <v>16575</v>
      </c>
      <c r="H15" s="84">
        <f>'BAR BB| Open rates'!H15*0.85</f>
        <v>13345</v>
      </c>
      <c r="I15" s="84">
        <f>'BAR BB| Open rates'!I15*0.85</f>
        <v>13345</v>
      </c>
      <c r="J15" s="84">
        <f>'BAR BB| Open rates'!J15*0.85</f>
        <v>11560</v>
      </c>
      <c r="K15" s="84">
        <f>'BAR BB| Open rates'!K15*0.85</f>
        <v>10370</v>
      </c>
      <c r="L15" s="84">
        <f>'BAR BB| Open rates'!L15*0.85</f>
        <v>11220</v>
      </c>
      <c r="M15" s="84">
        <f>'BAR BB| Open rates'!M15*0.85</f>
        <v>10370</v>
      </c>
      <c r="N15" s="84">
        <f>'BAR BB| Open rates'!N15*0.85</f>
        <v>13345</v>
      </c>
      <c r="O15" s="84">
        <f>'BAR BB| Open rates'!O15*0.85</f>
        <v>11220</v>
      </c>
      <c r="P15" s="84">
        <f>'BAR BB| Open rates'!P15*0.85</f>
        <v>10370</v>
      </c>
      <c r="Q15" s="84">
        <f>'BAR BB| Open rates'!Q15*0.85</f>
        <v>13345</v>
      </c>
      <c r="R15" s="84">
        <f>'BAR BB| Open rates'!R15*0.85</f>
        <v>15725</v>
      </c>
      <c r="S15" s="84">
        <f>'BAR BB| Open rates'!S15*0.85</f>
        <v>13345</v>
      </c>
      <c r="T15" s="84">
        <f>'BAR BB| Open rates'!T15*0.85</f>
        <v>13345</v>
      </c>
      <c r="U15" s="84">
        <f>'BAR BB| Open rates'!U15*0.85</f>
        <v>11560</v>
      </c>
      <c r="V15" s="84">
        <f>'BAR BB| Open rates'!V15*0.85</f>
        <v>13345</v>
      </c>
      <c r="W15" s="84">
        <f>'BAR BB| Open rates'!W15*0.85</f>
        <v>10710</v>
      </c>
      <c r="X15" s="84">
        <f>'BAR BB| Open rates'!X15*0.85</f>
        <v>10710</v>
      </c>
      <c r="Y15" s="84">
        <f>'BAR BB| Open rates'!Y15*0.85</f>
        <v>10710</v>
      </c>
      <c r="Z15" s="84">
        <f>'BAR BB| Open rates'!Z15*0.85</f>
        <v>10710</v>
      </c>
      <c r="AA15" s="84">
        <f>'BAR BB| Open rates'!AA15*0.85</f>
        <v>19125</v>
      </c>
      <c r="AB15" s="84">
        <f>'BAR BB| Open rates'!AB15*0.85</f>
        <v>10710</v>
      </c>
      <c r="AC15" s="84">
        <f>'BAR BB| Open rates'!AC15*0.85</f>
        <v>18275</v>
      </c>
      <c r="AD15" s="84">
        <f>'BAR BB| Open rates'!AD15*0.85</f>
        <v>18275</v>
      </c>
      <c r="AE15" s="84">
        <f>'BAR BB| Open rates'!AE15*0.85</f>
        <v>18275</v>
      </c>
      <c r="AF15" s="84">
        <f>'BAR BB| Open rates'!AF15*0.85</f>
        <v>18275</v>
      </c>
      <c r="AG15" s="84">
        <f>'BAR BB| Open rates'!AG15*0.85</f>
        <v>18275</v>
      </c>
      <c r="AH15" s="84">
        <f>'BAR BB| Open rates'!AH15*0.85</f>
        <v>18275</v>
      </c>
      <c r="AI15" s="84">
        <f>'BAR BB| Open rates'!AI15*0.85</f>
        <v>18275</v>
      </c>
      <c r="AJ15" s="84">
        <f>'BAR BB| Open rates'!AJ15*0.85</f>
        <v>18275</v>
      </c>
      <c r="AK15" s="84">
        <f>'BAR BB| Open rates'!AK15*0.85</f>
        <v>18275</v>
      </c>
      <c r="AL15" s="84">
        <f>'BAR BB| Open rates'!AL15*0.85</f>
        <v>18275</v>
      </c>
      <c r="AM15" s="84">
        <f>'BAR BB| Open rates'!AM15*0.85</f>
        <v>18275</v>
      </c>
      <c r="AN15" s="84">
        <f>'BAR BB| Open rates'!AN15*0.85</f>
        <v>18275</v>
      </c>
      <c r="AO15" s="84">
        <f>'BAR BB| Open rates'!AO15*0.85</f>
        <v>15725</v>
      </c>
      <c r="AP15" s="84">
        <f>'BAR BB| Open rates'!AP15*0.85</f>
        <v>15725</v>
      </c>
      <c r="AQ15" s="84">
        <f>'BAR BB| Open rates'!AQ15*0.85</f>
        <v>12070</v>
      </c>
      <c r="AR15" s="84">
        <f>'BAR BB| Open rates'!AR15*0.85</f>
        <v>12410</v>
      </c>
      <c r="AS15" s="84">
        <f>'BAR BB| Open rates'!AS15*0.85</f>
        <v>12070</v>
      </c>
      <c r="AT15" s="84">
        <f>'BAR BB| Open rates'!AT15*0.85</f>
        <v>12410</v>
      </c>
      <c r="AU15" s="84">
        <f>'BAR BB| Open rates'!AU15*0.85</f>
        <v>12070</v>
      </c>
      <c r="AV15" s="84">
        <f>'BAR BB| Open rates'!AV15*0.85</f>
        <v>12410</v>
      </c>
      <c r="AW15" s="84">
        <f>'BAR BB| Open rates'!AW15*0.85</f>
        <v>12070</v>
      </c>
      <c r="AX15" s="84">
        <f>'BAR BB| Open rates'!AX15*0.85</f>
        <v>12410</v>
      </c>
      <c r="AY15" s="84">
        <f>'BAR BB| Open rates'!AY15*0.85</f>
        <v>12070</v>
      </c>
    </row>
    <row r="16" spans="1:51" s="14" customFormat="1" ht="12" customHeight="1" x14ac:dyDescent="0.2">
      <c r="A16" s="42">
        <v>2</v>
      </c>
      <c r="B16" s="84">
        <f>'BAR BB| Open rates'!B16*0.85</f>
        <v>11985</v>
      </c>
      <c r="C16" s="84">
        <f>'BAR BB| Open rates'!C16*0.85</f>
        <v>12835</v>
      </c>
      <c r="D16" s="84">
        <f>'BAR BB| Open rates'!D16*0.85</f>
        <v>11900</v>
      </c>
      <c r="E16" s="84">
        <f>'BAR BB| Open rates'!E16*0.85</f>
        <v>11900</v>
      </c>
      <c r="F16" s="84">
        <f>'BAR BB| Open rates'!F16*0.85</f>
        <v>17850</v>
      </c>
      <c r="G16" s="84">
        <f>'BAR BB| Open rates'!G16*0.85</f>
        <v>17850</v>
      </c>
      <c r="H16" s="84">
        <f>'BAR BB| Open rates'!H16*0.85</f>
        <v>14620</v>
      </c>
      <c r="I16" s="84">
        <f>'BAR BB| Open rates'!I16*0.85</f>
        <v>14620</v>
      </c>
      <c r="J16" s="84">
        <f>'BAR BB| Open rates'!J16*0.85</f>
        <v>12835</v>
      </c>
      <c r="K16" s="84">
        <f>'BAR BB| Open rates'!K16*0.85</f>
        <v>11645</v>
      </c>
      <c r="L16" s="84">
        <f>'BAR BB| Open rates'!L16*0.85</f>
        <v>12495</v>
      </c>
      <c r="M16" s="84">
        <f>'BAR BB| Open rates'!M16*0.85</f>
        <v>11645</v>
      </c>
      <c r="N16" s="84">
        <f>'BAR BB| Open rates'!N16*0.85</f>
        <v>14620</v>
      </c>
      <c r="O16" s="84">
        <f>'BAR BB| Open rates'!O16*0.85</f>
        <v>12495</v>
      </c>
      <c r="P16" s="84">
        <f>'BAR BB| Open rates'!P16*0.85</f>
        <v>11645</v>
      </c>
      <c r="Q16" s="84">
        <f>'BAR BB| Open rates'!Q16*0.85</f>
        <v>14620</v>
      </c>
      <c r="R16" s="84">
        <f>'BAR BB| Open rates'!R16*0.85</f>
        <v>17000</v>
      </c>
      <c r="S16" s="84">
        <f>'BAR BB| Open rates'!S16*0.85</f>
        <v>14620</v>
      </c>
      <c r="T16" s="84">
        <f>'BAR BB| Open rates'!T16*0.85</f>
        <v>14620</v>
      </c>
      <c r="U16" s="84">
        <f>'BAR BB| Open rates'!U16*0.85</f>
        <v>12835</v>
      </c>
      <c r="V16" s="84">
        <f>'BAR BB| Open rates'!V16*0.85</f>
        <v>14620</v>
      </c>
      <c r="W16" s="84">
        <f>'BAR BB| Open rates'!W16*0.85</f>
        <v>11985</v>
      </c>
      <c r="X16" s="84">
        <f>'BAR BB| Open rates'!X16*0.85</f>
        <v>11985</v>
      </c>
      <c r="Y16" s="84">
        <f>'BAR BB| Open rates'!Y16*0.85</f>
        <v>11985</v>
      </c>
      <c r="Z16" s="84">
        <f>'BAR BB| Open rates'!Z16*0.85</f>
        <v>11985</v>
      </c>
      <c r="AA16" s="84">
        <f>'BAR BB| Open rates'!AA16*0.85</f>
        <v>20400</v>
      </c>
      <c r="AB16" s="84">
        <f>'BAR BB| Open rates'!AB16*0.85</f>
        <v>11985</v>
      </c>
      <c r="AC16" s="84">
        <f>'BAR BB| Open rates'!AC16*0.85</f>
        <v>19550</v>
      </c>
      <c r="AD16" s="84">
        <f>'BAR BB| Open rates'!AD16*0.85</f>
        <v>19550</v>
      </c>
      <c r="AE16" s="84">
        <f>'BAR BB| Open rates'!AE16*0.85</f>
        <v>19550</v>
      </c>
      <c r="AF16" s="84">
        <f>'BAR BB| Open rates'!AF16*0.85</f>
        <v>19550</v>
      </c>
      <c r="AG16" s="84">
        <f>'BAR BB| Open rates'!AG16*0.85</f>
        <v>19550</v>
      </c>
      <c r="AH16" s="84">
        <f>'BAR BB| Open rates'!AH16*0.85</f>
        <v>19550</v>
      </c>
      <c r="AI16" s="84">
        <f>'BAR BB| Open rates'!AI16*0.85</f>
        <v>19550</v>
      </c>
      <c r="AJ16" s="84">
        <f>'BAR BB| Open rates'!AJ16*0.85</f>
        <v>19550</v>
      </c>
      <c r="AK16" s="84">
        <f>'BAR BB| Open rates'!AK16*0.85</f>
        <v>19550</v>
      </c>
      <c r="AL16" s="84">
        <f>'BAR BB| Open rates'!AL16*0.85</f>
        <v>19550</v>
      </c>
      <c r="AM16" s="84">
        <f>'BAR BB| Open rates'!AM16*0.85</f>
        <v>19550</v>
      </c>
      <c r="AN16" s="84">
        <f>'BAR BB| Open rates'!AN16*0.85</f>
        <v>19550</v>
      </c>
      <c r="AO16" s="84">
        <f>'BAR BB| Open rates'!AO16*0.85</f>
        <v>17000</v>
      </c>
      <c r="AP16" s="84">
        <f>'BAR BB| Open rates'!AP16*0.85</f>
        <v>17000</v>
      </c>
      <c r="AQ16" s="84">
        <f>'BAR BB| Open rates'!AQ16*0.85</f>
        <v>13345</v>
      </c>
      <c r="AR16" s="84">
        <f>'BAR BB| Open rates'!AR16*0.85</f>
        <v>13685</v>
      </c>
      <c r="AS16" s="84">
        <f>'BAR BB| Open rates'!AS16*0.85</f>
        <v>13345</v>
      </c>
      <c r="AT16" s="84">
        <f>'BAR BB| Open rates'!AT16*0.85</f>
        <v>13685</v>
      </c>
      <c r="AU16" s="84">
        <f>'BAR BB| Open rates'!AU16*0.85</f>
        <v>13345</v>
      </c>
      <c r="AV16" s="84">
        <f>'BAR BB| Open rates'!AV16*0.85</f>
        <v>13685</v>
      </c>
      <c r="AW16" s="84">
        <f>'BAR BB| Open rates'!AW16*0.85</f>
        <v>13345</v>
      </c>
      <c r="AX16" s="84">
        <f>'BAR BB| Open rates'!AX16*0.85</f>
        <v>13685</v>
      </c>
      <c r="AY16" s="84">
        <f>'BAR BB| Open rates'!AY16*0.85</f>
        <v>13345</v>
      </c>
    </row>
    <row r="17" spans="1:51"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row>
    <row r="18" spans="1:51" s="14" customFormat="1" ht="12" customHeight="1" x14ac:dyDescent="0.2">
      <c r="A18" s="42">
        <v>1</v>
      </c>
      <c r="B18" s="84">
        <f>'BAR BB| Open rates'!B18*0.85</f>
        <v>11135</v>
      </c>
      <c r="C18" s="84">
        <f>'BAR BB| Open rates'!C18*0.85</f>
        <v>11985</v>
      </c>
      <c r="D18" s="84">
        <f>'BAR BB| Open rates'!D18*0.85</f>
        <v>11050</v>
      </c>
      <c r="E18" s="84">
        <f>'BAR BB| Open rates'!E18*0.85</f>
        <v>11050</v>
      </c>
      <c r="F18" s="84">
        <f>'BAR BB| Open rates'!F18*0.85</f>
        <v>17000</v>
      </c>
      <c r="G18" s="84">
        <f>'BAR BB| Open rates'!G18*0.85</f>
        <v>17000</v>
      </c>
      <c r="H18" s="84">
        <f>'BAR BB| Open rates'!H18*0.85</f>
        <v>13770</v>
      </c>
      <c r="I18" s="84">
        <f>'BAR BB| Open rates'!I18*0.85</f>
        <v>13770</v>
      </c>
      <c r="J18" s="84">
        <f>'BAR BB| Open rates'!J18*0.85</f>
        <v>11985</v>
      </c>
      <c r="K18" s="84">
        <f>'BAR BB| Open rates'!K18*0.85</f>
        <v>10795</v>
      </c>
      <c r="L18" s="84">
        <f>'BAR BB| Open rates'!L18*0.85</f>
        <v>11645</v>
      </c>
      <c r="M18" s="84">
        <f>'BAR BB| Open rates'!M18*0.85</f>
        <v>10795</v>
      </c>
      <c r="N18" s="84">
        <f>'BAR BB| Open rates'!N18*0.85</f>
        <v>13770</v>
      </c>
      <c r="O18" s="84">
        <f>'BAR BB| Open rates'!O18*0.85</f>
        <v>11645</v>
      </c>
      <c r="P18" s="84">
        <f>'BAR BB| Open rates'!P18*0.85</f>
        <v>10795</v>
      </c>
      <c r="Q18" s="84">
        <f>'BAR BB| Open rates'!Q18*0.85</f>
        <v>13770</v>
      </c>
      <c r="R18" s="84">
        <f>'BAR BB| Open rates'!R18*0.85</f>
        <v>16150</v>
      </c>
      <c r="S18" s="84">
        <f>'BAR BB| Open rates'!S18*0.85</f>
        <v>13770</v>
      </c>
      <c r="T18" s="84">
        <f>'BAR BB| Open rates'!T18*0.85</f>
        <v>13770</v>
      </c>
      <c r="U18" s="84">
        <f>'BAR BB| Open rates'!U18*0.85</f>
        <v>11985</v>
      </c>
      <c r="V18" s="84">
        <f>'BAR BB| Open rates'!V18*0.85</f>
        <v>13770</v>
      </c>
      <c r="W18" s="84">
        <f>'BAR BB| Open rates'!W18*0.85</f>
        <v>11135</v>
      </c>
      <c r="X18" s="84">
        <f>'BAR BB| Open rates'!X18*0.85</f>
        <v>11135</v>
      </c>
      <c r="Y18" s="84">
        <f>'BAR BB| Open rates'!Y18*0.85</f>
        <v>11135</v>
      </c>
      <c r="Z18" s="84">
        <f>'BAR BB| Open rates'!Z18*0.85</f>
        <v>11135</v>
      </c>
      <c r="AA18" s="84">
        <f>'BAR BB| Open rates'!AA18*0.85</f>
        <v>19550</v>
      </c>
      <c r="AB18" s="84">
        <f>'BAR BB| Open rates'!AB18*0.85</f>
        <v>11135</v>
      </c>
      <c r="AC18" s="84">
        <f>'BAR BB| Open rates'!AC18*0.85</f>
        <v>19975</v>
      </c>
      <c r="AD18" s="84">
        <f>'BAR BB| Open rates'!AD18*0.85</f>
        <v>19975</v>
      </c>
      <c r="AE18" s="84">
        <f>'BAR BB| Open rates'!AE18*0.85</f>
        <v>19975</v>
      </c>
      <c r="AF18" s="84">
        <f>'BAR BB| Open rates'!AF18*0.85</f>
        <v>19975</v>
      </c>
      <c r="AG18" s="84">
        <f>'BAR BB| Open rates'!AG18*0.85</f>
        <v>19975</v>
      </c>
      <c r="AH18" s="84">
        <f>'BAR BB| Open rates'!AH18*0.85</f>
        <v>19975</v>
      </c>
      <c r="AI18" s="84">
        <f>'BAR BB| Open rates'!AI18*0.85</f>
        <v>19975</v>
      </c>
      <c r="AJ18" s="84">
        <f>'BAR BB| Open rates'!AJ18*0.85</f>
        <v>19975</v>
      </c>
      <c r="AK18" s="84">
        <f>'BAR BB| Open rates'!AK18*0.85</f>
        <v>19975</v>
      </c>
      <c r="AL18" s="84">
        <f>'BAR BB| Open rates'!AL18*0.85</f>
        <v>19975</v>
      </c>
      <c r="AM18" s="84">
        <f>'BAR BB| Open rates'!AM18*0.85</f>
        <v>19975</v>
      </c>
      <c r="AN18" s="84">
        <f>'BAR BB| Open rates'!AN18*0.85</f>
        <v>19975</v>
      </c>
      <c r="AO18" s="84">
        <f>'BAR BB| Open rates'!AO18*0.85</f>
        <v>17425</v>
      </c>
      <c r="AP18" s="84">
        <f>'BAR BB| Open rates'!AP18*0.85</f>
        <v>17425</v>
      </c>
      <c r="AQ18" s="84">
        <f>'BAR BB| Open rates'!AQ18*0.85</f>
        <v>13770</v>
      </c>
      <c r="AR18" s="84">
        <f>'BAR BB| Open rates'!AR18*0.85</f>
        <v>14110</v>
      </c>
      <c r="AS18" s="84">
        <f>'BAR BB| Open rates'!AS18*0.85</f>
        <v>13770</v>
      </c>
      <c r="AT18" s="84">
        <f>'BAR BB| Open rates'!AT18*0.85</f>
        <v>14110</v>
      </c>
      <c r="AU18" s="84">
        <f>'BAR BB| Open rates'!AU18*0.85</f>
        <v>13770</v>
      </c>
      <c r="AV18" s="84">
        <f>'BAR BB| Open rates'!AV18*0.85</f>
        <v>14110</v>
      </c>
      <c r="AW18" s="84">
        <f>'BAR BB| Open rates'!AW18*0.85</f>
        <v>13770</v>
      </c>
      <c r="AX18" s="84">
        <f>'BAR BB| Open rates'!AX18*0.85</f>
        <v>14110</v>
      </c>
      <c r="AY18" s="84">
        <f>'BAR BB| Open rates'!AY18*0.85</f>
        <v>13770</v>
      </c>
    </row>
    <row r="19" spans="1:51" s="14" customFormat="1" ht="12" customHeight="1" x14ac:dyDescent="0.2">
      <c r="A19" s="42">
        <v>2</v>
      </c>
      <c r="B19" s="84">
        <f>'BAR BB| Open rates'!B19*0.85</f>
        <v>12410</v>
      </c>
      <c r="C19" s="84">
        <f>'BAR BB| Open rates'!C19*0.85</f>
        <v>13260</v>
      </c>
      <c r="D19" s="84">
        <f>'BAR BB| Open rates'!D19*0.85</f>
        <v>12325</v>
      </c>
      <c r="E19" s="84">
        <f>'BAR BB| Open rates'!E19*0.85</f>
        <v>12325</v>
      </c>
      <c r="F19" s="84">
        <f>'BAR BB| Open rates'!F19*0.85</f>
        <v>18275</v>
      </c>
      <c r="G19" s="84">
        <f>'BAR BB| Open rates'!G19*0.85</f>
        <v>18275</v>
      </c>
      <c r="H19" s="84">
        <f>'BAR BB| Open rates'!H19*0.85</f>
        <v>15045</v>
      </c>
      <c r="I19" s="84">
        <f>'BAR BB| Open rates'!I19*0.85</f>
        <v>15045</v>
      </c>
      <c r="J19" s="84">
        <f>'BAR BB| Open rates'!J19*0.85</f>
        <v>13260</v>
      </c>
      <c r="K19" s="84">
        <f>'BAR BB| Open rates'!K19*0.85</f>
        <v>12070</v>
      </c>
      <c r="L19" s="84">
        <f>'BAR BB| Open rates'!L19*0.85</f>
        <v>12920</v>
      </c>
      <c r="M19" s="84">
        <f>'BAR BB| Open rates'!M19*0.85</f>
        <v>12070</v>
      </c>
      <c r="N19" s="84">
        <f>'BAR BB| Open rates'!N19*0.85</f>
        <v>15045</v>
      </c>
      <c r="O19" s="84">
        <f>'BAR BB| Open rates'!O19*0.85</f>
        <v>12920</v>
      </c>
      <c r="P19" s="84">
        <f>'BAR BB| Open rates'!P19*0.85</f>
        <v>12070</v>
      </c>
      <c r="Q19" s="84">
        <f>'BAR BB| Open rates'!Q19*0.85</f>
        <v>15045</v>
      </c>
      <c r="R19" s="84">
        <f>'BAR BB| Open rates'!R19*0.85</f>
        <v>17425</v>
      </c>
      <c r="S19" s="84">
        <f>'BAR BB| Open rates'!S19*0.85</f>
        <v>15045</v>
      </c>
      <c r="T19" s="84">
        <f>'BAR BB| Open rates'!T19*0.85</f>
        <v>15045</v>
      </c>
      <c r="U19" s="84">
        <f>'BAR BB| Open rates'!U19*0.85</f>
        <v>13260</v>
      </c>
      <c r="V19" s="84">
        <f>'BAR BB| Open rates'!V19*0.85</f>
        <v>15045</v>
      </c>
      <c r="W19" s="84">
        <f>'BAR BB| Open rates'!W19*0.85</f>
        <v>12410</v>
      </c>
      <c r="X19" s="84">
        <f>'BAR BB| Open rates'!X19*0.85</f>
        <v>12410</v>
      </c>
      <c r="Y19" s="84">
        <f>'BAR BB| Open rates'!Y19*0.85</f>
        <v>12410</v>
      </c>
      <c r="Z19" s="84">
        <f>'BAR BB| Open rates'!Z19*0.85</f>
        <v>12410</v>
      </c>
      <c r="AA19" s="84">
        <f>'BAR BB| Open rates'!AA19*0.85</f>
        <v>20825</v>
      </c>
      <c r="AB19" s="84">
        <f>'BAR BB| Open rates'!AB19*0.85</f>
        <v>12410</v>
      </c>
      <c r="AC19" s="84">
        <f>'BAR BB| Open rates'!AC19*0.85</f>
        <v>21250</v>
      </c>
      <c r="AD19" s="84">
        <f>'BAR BB| Open rates'!AD19*0.85</f>
        <v>21250</v>
      </c>
      <c r="AE19" s="84">
        <f>'BAR BB| Open rates'!AE19*0.85</f>
        <v>21250</v>
      </c>
      <c r="AF19" s="84">
        <f>'BAR BB| Open rates'!AF19*0.85</f>
        <v>21250</v>
      </c>
      <c r="AG19" s="84">
        <f>'BAR BB| Open rates'!AG19*0.85</f>
        <v>21250</v>
      </c>
      <c r="AH19" s="84">
        <f>'BAR BB| Open rates'!AH19*0.85</f>
        <v>21250</v>
      </c>
      <c r="AI19" s="84">
        <f>'BAR BB| Open rates'!AI19*0.85</f>
        <v>21250</v>
      </c>
      <c r="AJ19" s="84">
        <f>'BAR BB| Open rates'!AJ19*0.85</f>
        <v>21250</v>
      </c>
      <c r="AK19" s="84">
        <f>'BAR BB| Open rates'!AK19*0.85</f>
        <v>21250</v>
      </c>
      <c r="AL19" s="84">
        <f>'BAR BB| Open rates'!AL19*0.85</f>
        <v>21250</v>
      </c>
      <c r="AM19" s="84">
        <f>'BAR BB| Open rates'!AM19*0.85</f>
        <v>21250</v>
      </c>
      <c r="AN19" s="84">
        <f>'BAR BB| Open rates'!AN19*0.85</f>
        <v>21250</v>
      </c>
      <c r="AO19" s="84">
        <f>'BAR BB| Open rates'!AO19*0.85</f>
        <v>18700</v>
      </c>
      <c r="AP19" s="84">
        <f>'BAR BB| Open rates'!AP19*0.85</f>
        <v>18700</v>
      </c>
      <c r="AQ19" s="84">
        <f>'BAR BB| Open rates'!AQ19*0.85</f>
        <v>15045</v>
      </c>
      <c r="AR19" s="84">
        <f>'BAR BB| Open rates'!AR19*0.85</f>
        <v>15385</v>
      </c>
      <c r="AS19" s="84">
        <f>'BAR BB| Open rates'!AS19*0.85</f>
        <v>15045</v>
      </c>
      <c r="AT19" s="84">
        <f>'BAR BB| Open rates'!AT19*0.85</f>
        <v>15385</v>
      </c>
      <c r="AU19" s="84">
        <f>'BAR BB| Open rates'!AU19*0.85</f>
        <v>15045</v>
      </c>
      <c r="AV19" s="84">
        <f>'BAR BB| Open rates'!AV19*0.85</f>
        <v>15385</v>
      </c>
      <c r="AW19" s="84">
        <f>'BAR BB| Open rates'!AW19*0.85</f>
        <v>15045</v>
      </c>
      <c r="AX19" s="84">
        <f>'BAR BB| Open rates'!AX19*0.85</f>
        <v>15385</v>
      </c>
      <c r="AY19" s="84">
        <f>'BAR BB| Open rates'!AY19*0.85</f>
        <v>15045</v>
      </c>
    </row>
    <row r="20" spans="1:51"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1:51" s="14" customFormat="1" ht="12" customHeight="1" x14ac:dyDescent="0.2">
      <c r="A21" s="42">
        <v>1</v>
      </c>
      <c r="B21" s="84">
        <f>'BAR BB| Open rates'!B21*0.85</f>
        <v>12750</v>
      </c>
      <c r="C21" s="84">
        <f>'BAR BB| Open rates'!C21*0.85</f>
        <v>13600</v>
      </c>
      <c r="D21" s="84">
        <f>'BAR BB| Open rates'!D21*0.85</f>
        <v>12665</v>
      </c>
      <c r="E21" s="84">
        <f>'BAR BB| Open rates'!E21*0.85</f>
        <v>12665</v>
      </c>
      <c r="F21" s="84">
        <f>'BAR BB| Open rates'!F21*0.85</f>
        <v>18615</v>
      </c>
      <c r="G21" s="84">
        <f>'BAR BB| Open rates'!G21*0.85</f>
        <v>18615</v>
      </c>
      <c r="H21" s="84">
        <f>'BAR BB| Open rates'!H21*0.85</f>
        <v>15385</v>
      </c>
      <c r="I21" s="84">
        <f>'BAR BB| Open rates'!I21*0.85</f>
        <v>15385</v>
      </c>
      <c r="J21" s="84">
        <f>'BAR BB| Open rates'!J21*0.85</f>
        <v>13600</v>
      </c>
      <c r="K21" s="84">
        <f>'BAR BB| Open rates'!K21*0.85</f>
        <v>12410</v>
      </c>
      <c r="L21" s="84">
        <f>'BAR BB| Open rates'!L21*0.85</f>
        <v>13260</v>
      </c>
      <c r="M21" s="84">
        <f>'BAR BB| Open rates'!M21*0.85</f>
        <v>12410</v>
      </c>
      <c r="N21" s="84">
        <f>'BAR BB| Open rates'!N21*0.85</f>
        <v>15385</v>
      </c>
      <c r="O21" s="84">
        <f>'BAR BB| Open rates'!O21*0.85</f>
        <v>13260</v>
      </c>
      <c r="P21" s="84">
        <f>'BAR BB| Open rates'!P21*0.85</f>
        <v>12410</v>
      </c>
      <c r="Q21" s="84">
        <f>'BAR BB| Open rates'!Q21*0.85</f>
        <v>15385</v>
      </c>
      <c r="R21" s="84">
        <f>'BAR BB| Open rates'!R21*0.85</f>
        <v>17765</v>
      </c>
      <c r="S21" s="84">
        <f>'BAR BB| Open rates'!S21*0.85</f>
        <v>15385</v>
      </c>
      <c r="T21" s="84">
        <f>'BAR BB| Open rates'!T21*0.85</f>
        <v>15385</v>
      </c>
      <c r="U21" s="84">
        <f>'BAR BB| Open rates'!U21*0.85</f>
        <v>13600</v>
      </c>
      <c r="V21" s="84">
        <f>'BAR BB| Open rates'!V21*0.85</f>
        <v>15385</v>
      </c>
      <c r="W21" s="84">
        <f>'BAR BB| Open rates'!W21*0.85</f>
        <v>12750</v>
      </c>
      <c r="X21" s="84">
        <f>'BAR BB| Open rates'!X21*0.85</f>
        <v>12750</v>
      </c>
      <c r="Y21" s="84">
        <f>'BAR BB| Open rates'!Y21*0.85</f>
        <v>12750</v>
      </c>
      <c r="Z21" s="84">
        <f>'BAR BB| Open rates'!Z21*0.85</f>
        <v>12750</v>
      </c>
      <c r="AA21" s="84">
        <f>'BAR BB| Open rates'!AA21*0.85</f>
        <v>21165</v>
      </c>
      <c r="AB21" s="84">
        <f>'BAR BB| Open rates'!AB21*0.85</f>
        <v>12750</v>
      </c>
      <c r="AC21" s="84">
        <f>'BAR BB| Open rates'!AC21*0.85</f>
        <v>24565</v>
      </c>
      <c r="AD21" s="84">
        <f>'BAR BB| Open rates'!AD21*0.85</f>
        <v>24565</v>
      </c>
      <c r="AE21" s="84">
        <f>'BAR BB| Open rates'!AE21*0.85</f>
        <v>24565</v>
      </c>
      <c r="AF21" s="84">
        <f>'BAR BB| Open rates'!AF21*0.85</f>
        <v>24565</v>
      </c>
      <c r="AG21" s="84">
        <f>'BAR BB| Open rates'!AG21*0.85</f>
        <v>24565</v>
      </c>
      <c r="AH21" s="84">
        <f>'BAR BB| Open rates'!AH21*0.85</f>
        <v>24565</v>
      </c>
      <c r="AI21" s="84">
        <f>'BAR BB| Open rates'!AI21*0.85</f>
        <v>24565</v>
      </c>
      <c r="AJ21" s="84">
        <f>'BAR BB| Open rates'!AJ21*0.85</f>
        <v>24565</v>
      </c>
      <c r="AK21" s="84">
        <f>'BAR BB| Open rates'!AK21*0.85</f>
        <v>24565</v>
      </c>
      <c r="AL21" s="84">
        <f>'BAR BB| Open rates'!AL21*0.85</f>
        <v>24565</v>
      </c>
      <c r="AM21" s="84">
        <f>'BAR BB| Open rates'!AM21*0.85</f>
        <v>24565</v>
      </c>
      <c r="AN21" s="84">
        <f>'BAR BB| Open rates'!AN21*0.85</f>
        <v>24565</v>
      </c>
      <c r="AO21" s="84">
        <f>'BAR BB| Open rates'!AO21*0.85</f>
        <v>22015</v>
      </c>
      <c r="AP21" s="84">
        <f>'BAR BB| Open rates'!AP21*0.85</f>
        <v>22015</v>
      </c>
      <c r="AQ21" s="84">
        <f>'BAR BB| Open rates'!AQ21*0.85</f>
        <v>18360</v>
      </c>
      <c r="AR21" s="84">
        <f>'BAR BB| Open rates'!AR21*0.85</f>
        <v>18700</v>
      </c>
      <c r="AS21" s="84">
        <f>'BAR BB| Open rates'!AS21*0.85</f>
        <v>18360</v>
      </c>
      <c r="AT21" s="84">
        <f>'BAR BB| Open rates'!AT21*0.85</f>
        <v>18700</v>
      </c>
      <c r="AU21" s="84">
        <f>'BAR BB| Open rates'!AU21*0.85</f>
        <v>18360</v>
      </c>
      <c r="AV21" s="84">
        <f>'BAR BB| Open rates'!AV21*0.85</f>
        <v>18700</v>
      </c>
      <c r="AW21" s="84">
        <f>'BAR BB| Open rates'!AW21*0.85</f>
        <v>18360</v>
      </c>
      <c r="AX21" s="84">
        <f>'BAR BB| Open rates'!AX21*0.85</f>
        <v>18700</v>
      </c>
      <c r="AY21" s="84">
        <f>'BAR BB| Open rates'!AY21*0.85</f>
        <v>18360</v>
      </c>
    </row>
    <row r="22" spans="1:51" s="14" customFormat="1" ht="12" customHeight="1" x14ac:dyDescent="0.2">
      <c r="A22" s="42">
        <v>2</v>
      </c>
      <c r="B22" s="84">
        <f>'BAR BB| Open rates'!B22*0.85</f>
        <v>14025</v>
      </c>
      <c r="C22" s="84">
        <f>'BAR BB| Open rates'!C22*0.85</f>
        <v>14875</v>
      </c>
      <c r="D22" s="84">
        <f>'BAR BB| Open rates'!D22*0.85</f>
        <v>13940</v>
      </c>
      <c r="E22" s="84">
        <f>'BAR BB| Open rates'!E22*0.85</f>
        <v>13940</v>
      </c>
      <c r="F22" s="84">
        <f>'BAR BB| Open rates'!F22*0.85</f>
        <v>19890</v>
      </c>
      <c r="G22" s="84">
        <f>'BAR BB| Open rates'!G22*0.85</f>
        <v>19890</v>
      </c>
      <c r="H22" s="84">
        <f>'BAR BB| Open rates'!H22*0.85</f>
        <v>16660</v>
      </c>
      <c r="I22" s="84">
        <f>'BAR BB| Open rates'!I22*0.85</f>
        <v>16660</v>
      </c>
      <c r="J22" s="84">
        <f>'BAR BB| Open rates'!J22*0.85</f>
        <v>14875</v>
      </c>
      <c r="K22" s="84">
        <f>'BAR BB| Open rates'!K22*0.85</f>
        <v>13685</v>
      </c>
      <c r="L22" s="84">
        <f>'BAR BB| Open rates'!L22*0.85</f>
        <v>14535</v>
      </c>
      <c r="M22" s="84">
        <f>'BAR BB| Open rates'!M22*0.85</f>
        <v>13685</v>
      </c>
      <c r="N22" s="84">
        <f>'BAR BB| Open rates'!N22*0.85</f>
        <v>16660</v>
      </c>
      <c r="O22" s="84">
        <f>'BAR BB| Open rates'!O22*0.85</f>
        <v>14535</v>
      </c>
      <c r="P22" s="84">
        <f>'BAR BB| Open rates'!P22*0.85</f>
        <v>13685</v>
      </c>
      <c r="Q22" s="84">
        <f>'BAR BB| Open rates'!Q22*0.85</f>
        <v>16660</v>
      </c>
      <c r="R22" s="84">
        <f>'BAR BB| Open rates'!R22*0.85</f>
        <v>19040</v>
      </c>
      <c r="S22" s="84">
        <f>'BAR BB| Open rates'!S22*0.85</f>
        <v>16660</v>
      </c>
      <c r="T22" s="84">
        <f>'BAR BB| Open rates'!T22*0.85</f>
        <v>16660</v>
      </c>
      <c r="U22" s="84">
        <f>'BAR BB| Open rates'!U22*0.85</f>
        <v>14875</v>
      </c>
      <c r="V22" s="84">
        <f>'BAR BB| Open rates'!V22*0.85</f>
        <v>16660</v>
      </c>
      <c r="W22" s="84">
        <f>'BAR BB| Open rates'!W22*0.85</f>
        <v>14025</v>
      </c>
      <c r="X22" s="84">
        <f>'BAR BB| Open rates'!X22*0.85</f>
        <v>14025</v>
      </c>
      <c r="Y22" s="84">
        <f>'BAR BB| Open rates'!Y22*0.85</f>
        <v>14025</v>
      </c>
      <c r="Z22" s="84">
        <f>'BAR BB| Open rates'!Z22*0.85</f>
        <v>14025</v>
      </c>
      <c r="AA22" s="84">
        <f>'BAR BB| Open rates'!AA22*0.85</f>
        <v>22440</v>
      </c>
      <c r="AB22" s="84">
        <f>'BAR BB| Open rates'!AB22*0.85</f>
        <v>14025</v>
      </c>
      <c r="AC22" s="84">
        <f>'BAR BB| Open rates'!AC22*0.85</f>
        <v>25840</v>
      </c>
      <c r="AD22" s="84">
        <f>'BAR BB| Open rates'!AD22*0.85</f>
        <v>25840</v>
      </c>
      <c r="AE22" s="84">
        <f>'BAR BB| Open rates'!AE22*0.85</f>
        <v>25840</v>
      </c>
      <c r="AF22" s="84">
        <f>'BAR BB| Open rates'!AF22*0.85</f>
        <v>25840</v>
      </c>
      <c r="AG22" s="84">
        <f>'BAR BB| Open rates'!AG22*0.85</f>
        <v>25840</v>
      </c>
      <c r="AH22" s="84">
        <f>'BAR BB| Open rates'!AH22*0.85</f>
        <v>25840</v>
      </c>
      <c r="AI22" s="84">
        <f>'BAR BB| Open rates'!AI22*0.85</f>
        <v>25840</v>
      </c>
      <c r="AJ22" s="84">
        <f>'BAR BB| Open rates'!AJ22*0.85</f>
        <v>25840</v>
      </c>
      <c r="AK22" s="84">
        <f>'BAR BB| Open rates'!AK22*0.85</f>
        <v>25840</v>
      </c>
      <c r="AL22" s="84">
        <f>'BAR BB| Open rates'!AL22*0.85</f>
        <v>25840</v>
      </c>
      <c r="AM22" s="84">
        <f>'BAR BB| Open rates'!AM22*0.85</f>
        <v>25840</v>
      </c>
      <c r="AN22" s="84">
        <f>'BAR BB| Open rates'!AN22*0.85</f>
        <v>25840</v>
      </c>
      <c r="AO22" s="84">
        <f>'BAR BB| Open rates'!AO22*0.85</f>
        <v>23290</v>
      </c>
      <c r="AP22" s="84">
        <f>'BAR BB| Open rates'!AP22*0.85</f>
        <v>23290</v>
      </c>
      <c r="AQ22" s="84">
        <f>'BAR BB| Open rates'!AQ22*0.85</f>
        <v>19635</v>
      </c>
      <c r="AR22" s="84">
        <f>'BAR BB| Open rates'!AR22*0.85</f>
        <v>19975</v>
      </c>
      <c r="AS22" s="84">
        <f>'BAR BB| Open rates'!AS22*0.85</f>
        <v>19635</v>
      </c>
      <c r="AT22" s="84">
        <f>'BAR BB| Open rates'!AT22*0.85</f>
        <v>19975</v>
      </c>
      <c r="AU22" s="84">
        <f>'BAR BB| Open rates'!AU22*0.85</f>
        <v>19635</v>
      </c>
      <c r="AV22" s="84">
        <f>'BAR BB| Open rates'!AV22*0.85</f>
        <v>19975</v>
      </c>
      <c r="AW22" s="84">
        <f>'BAR BB| Open rates'!AW22*0.85</f>
        <v>19635</v>
      </c>
      <c r="AX22" s="84">
        <f>'BAR BB| Open rates'!AX22*0.85</f>
        <v>19975</v>
      </c>
      <c r="AY22" s="84">
        <f>'BAR BB| Open rates'!AY22*0.85</f>
        <v>19635</v>
      </c>
    </row>
    <row r="23" spans="1:51" s="14" customFormat="1" ht="12" customHeight="1" x14ac:dyDescent="0.2">
      <c r="A23" s="42">
        <v>3</v>
      </c>
      <c r="B23" s="84">
        <f>'BAR BB| Open rates'!B23*0.85</f>
        <v>15300</v>
      </c>
      <c r="C23" s="84">
        <f>'BAR BB| Open rates'!C23*0.85</f>
        <v>16150</v>
      </c>
      <c r="D23" s="84">
        <f>'BAR BB| Open rates'!D23*0.85</f>
        <v>15215</v>
      </c>
      <c r="E23" s="84">
        <f>'BAR BB| Open rates'!E23*0.85</f>
        <v>15215</v>
      </c>
      <c r="F23" s="84">
        <f>'BAR BB| Open rates'!F23*0.85</f>
        <v>21165</v>
      </c>
      <c r="G23" s="84">
        <f>'BAR BB| Open rates'!G23*0.85</f>
        <v>21165</v>
      </c>
      <c r="H23" s="84">
        <f>'BAR BB| Open rates'!H23*0.85</f>
        <v>17935</v>
      </c>
      <c r="I23" s="84">
        <f>'BAR BB| Open rates'!I23*0.85</f>
        <v>17935</v>
      </c>
      <c r="J23" s="84">
        <f>'BAR BB| Open rates'!J23*0.85</f>
        <v>16150</v>
      </c>
      <c r="K23" s="84">
        <f>'BAR BB| Open rates'!K23*0.85</f>
        <v>14960</v>
      </c>
      <c r="L23" s="84">
        <f>'BAR BB| Open rates'!L23*0.85</f>
        <v>15810</v>
      </c>
      <c r="M23" s="84">
        <f>'BAR BB| Open rates'!M23*0.85</f>
        <v>14960</v>
      </c>
      <c r="N23" s="84">
        <f>'BAR BB| Open rates'!N23*0.85</f>
        <v>17935</v>
      </c>
      <c r="O23" s="84">
        <f>'BAR BB| Open rates'!O23*0.85</f>
        <v>15810</v>
      </c>
      <c r="P23" s="84">
        <f>'BAR BB| Open rates'!P23*0.85</f>
        <v>14960</v>
      </c>
      <c r="Q23" s="84">
        <f>'BAR BB| Open rates'!Q23*0.85</f>
        <v>17935</v>
      </c>
      <c r="R23" s="84">
        <f>'BAR BB| Open rates'!R23*0.85</f>
        <v>20315</v>
      </c>
      <c r="S23" s="84">
        <f>'BAR BB| Open rates'!S23*0.85</f>
        <v>17935</v>
      </c>
      <c r="T23" s="84">
        <f>'BAR BB| Open rates'!T23*0.85</f>
        <v>17935</v>
      </c>
      <c r="U23" s="84">
        <f>'BAR BB| Open rates'!U23*0.85</f>
        <v>16150</v>
      </c>
      <c r="V23" s="84">
        <f>'BAR BB| Open rates'!V23*0.85</f>
        <v>17935</v>
      </c>
      <c r="W23" s="84">
        <f>'BAR BB| Open rates'!W23*0.85</f>
        <v>15300</v>
      </c>
      <c r="X23" s="84">
        <f>'BAR BB| Open rates'!X23*0.85</f>
        <v>15300</v>
      </c>
      <c r="Y23" s="84">
        <f>'BAR BB| Open rates'!Y23*0.85</f>
        <v>15300</v>
      </c>
      <c r="Z23" s="84">
        <f>'BAR BB| Open rates'!Z23*0.85</f>
        <v>15300</v>
      </c>
      <c r="AA23" s="84">
        <f>'BAR BB| Open rates'!AA23*0.85</f>
        <v>23715</v>
      </c>
      <c r="AB23" s="84">
        <f>'BAR BB| Open rates'!AB23*0.85</f>
        <v>15300</v>
      </c>
      <c r="AC23" s="84">
        <f>'BAR BB| Open rates'!AC23*0.85</f>
        <v>27115</v>
      </c>
      <c r="AD23" s="84">
        <f>'BAR BB| Open rates'!AD23*0.85</f>
        <v>27115</v>
      </c>
      <c r="AE23" s="84">
        <f>'BAR BB| Open rates'!AE23*0.85</f>
        <v>27115</v>
      </c>
      <c r="AF23" s="84">
        <f>'BAR BB| Open rates'!AF23*0.85</f>
        <v>27115</v>
      </c>
      <c r="AG23" s="84">
        <f>'BAR BB| Open rates'!AG23*0.85</f>
        <v>27115</v>
      </c>
      <c r="AH23" s="84">
        <f>'BAR BB| Open rates'!AH23*0.85</f>
        <v>27115</v>
      </c>
      <c r="AI23" s="84">
        <f>'BAR BB| Open rates'!AI23*0.85</f>
        <v>27115</v>
      </c>
      <c r="AJ23" s="84">
        <f>'BAR BB| Open rates'!AJ23*0.85</f>
        <v>27115</v>
      </c>
      <c r="AK23" s="84">
        <f>'BAR BB| Open rates'!AK23*0.85</f>
        <v>27115</v>
      </c>
      <c r="AL23" s="84">
        <f>'BAR BB| Open rates'!AL23*0.85</f>
        <v>27115</v>
      </c>
      <c r="AM23" s="84">
        <f>'BAR BB| Open rates'!AM23*0.85</f>
        <v>27115</v>
      </c>
      <c r="AN23" s="84">
        <f>'BAR BB| Open rates'!AN23*0.85</f>
        <v>27115</v>
      </c>
      <c r="AO23" s="84">
        <f>'BAR BB| Open rates'!AO23*0.85</f>
        <v>24565</v>
      </c>
      <c r="AP23" s="84">
        <f>'BAR BB| Open rates'!AP23*0.85</f>
        <v>24565</v>
      </c>
      <c r="AQ23" s="84">
        <f>'BAR BB| Open rates'!AQ23*0.85</f>
        <v>20910</v>
      </c>
      <c r="AR23" s="84">
        <f>'BAR BB| Open rates'!AR23*0.85</f>
        <v>21250</v>
      </c>
      <c r="AS23" s="84">
        <f>'BAR BB| Open rates'!AS23*0.85</f>
        <v>20910</v>
      </c>
      <c r="AT23" s="84">
        <f>'BAR BB| Open rates'!AT23*0.85</f>
        <v>21250</v>
      </c>
      <c r="AU23" s="84">
        <f>'BAR BB| Open rates'!AU23*0.85</f>
        <v>20910</v>
      </c>
      <c r="AV23" s="84">
        <f>'BAR BB| Open rates'!AV23*0.85</f>
        <v>21250</v>
      </c>
      <c r="AW23" s="84">
        <f>'BAR BB| Open rates'!AW23*0.85</f>
        <v>20910</v>
      </c>
      <c r="AX23" s="84">
        <f>'BAR BB| Open rates'!AX23*0.85</f>
        <v>21250</v>
      </c>
      <c r="AY23" s="84">
        <f>'BAR BB| Open rates'!AY23*0.85</f>
        <v>20910</v>
      </c>
    </row>
    <row r="24" spans="1:51" s="14" customFormat="1" ht="12" customHeight="1" x14ac:dyDescent="0.2">
      <c r="A24" s="42">
        <v>4</v>
      </c>
      <c r="B24" s="84">
        <f>'BAR BB| Open rates'!B24*0.85</f>
        <v>16575</v>
      </c>
      <c r="C24" s="84">
        <f>'BAR BB| Open rates'!C24*0.85</f>
        <v>17425</v>
      </c>
      <c r="D24" s="84">
        <f>'BAR BB| Open rates'!D24*0.85</f>
        <v>16490</v>
      </c>
      <c r="E24" s="84">
        <f>'BAR BB| Open rates'!E24*0.85</f>
        <v>16490</v>
      </c>
      <c r="F24" s="84">
        <f>'BAR BB| Open rates'!F24*0.85</f>
        <v>22440</v>
      </c>
      <c r="G24" s="84">
        <f>'BAR BB| Open rates'!G24*0.85</f>
        <v>22440</v>
      </c>
      <c r="H24" s="84">
        <f>'BAR BB| Open rates'!H24*0.85</f>
        <v>19210</v>
      </c>
      <c r="I24" s="84">
        <f>'BAR BB| Open rates'!I24*0.85</f>
        <v>19210</v>
      </c>
      <c r="J24" s="84">
        <f>'BAR BB| Open rates'!J24*0.85</f>
        <v>17425</v>
      </c>
      <c r="K24" s="84">
        <f>'BAR BB| Open rates'!K24*0.85</f>
        <v>16235</v>
      </c>
      <c r="L24" s="84">
        <f>'BAR BB| Open rates'!L24*0.85</f>
        <v>17085</v>
      </c>
      <c r="M24" s="84">
        <f>'BAR BB| Open rates'!M24*0.85</f>
        <v>16235</v>
      </c>
      <c r="N24" s="84">
        <f>'BAR BB| Open rates'!N24*0.85</f>
        <v>19210</v>
      </c>
      <c r="O24" s="84">
        <f>'BAR BB| Open rates'!O24*0.85</f>
        <v>17085</v>
      </c>
      <c r="P24" s="84">
        <f>'BAR BB| Open rates'!P24*0.85</f>
        <v>16235</v>
      </c>
      <c r="Q24" s="84">
        <f>'BAR BB| Open rates'!Q24*0.85</f>
        <v>19210</v>
      </c>
      <c r="R24" s="84">
        <f>'BAR BB| Open rates'!R24*0.85</f>
        <v>21590</v>
      </c>
      <c r="S24" s="84">
        <f>'BAR BB| Open rates'!S24*0.85</f>
        <v>19210</v>
      </c>
      <c r="T24" s="84">
        <f>'BAR BB| Open rates'!T24*0.85</f>
        <v>19210</v>
      </c>
      <c r="U24" s="84">
        <f>'BAR BB| Open rates'!U24*0.85</f>
        <v>17425</v>
      </c>
      <c r="V24" s="84">
        <f>'BAR BB| Open rates'!V24*0.85</f>
        <v>19210</v>
      </c>
      <c r="W24" s="84">
        <f>'BAR BB| Open rates'!W24*0.85</f>
        <v>16575</v>
      </c>
      <c r="X24" s="84">
        <f>'BAR BB| Open rates'!X24*0.85</f>
        <v>16575</v>
      </c>
      <c r="Y24" s="84">
        <f>'BAR BB| Open rates'!Y24*0.85</f>
        <v>16575</v>
      </c>
      <c r="Z24" s="84">
        <f>'BAR BB| Open rates'!Z24*0.85</f>
        <v>16575</v>
      </c>
      <c r="AA24" s="84">
        <f>'BAR BB| Open rates'!AA24*0.85</f>
        <v>24990</v>
      </c>
      <c r="AB24" s="84">
        <f>'BAR BB| Open rates'!AB24*0.85</f>
        <v>16575</v>
      </c>
      <c r="AC24" s="84">
        <f>'BAR BB| Open rates'!AC24*0.85</f>
        <v>28390</v>
      </c>
      <c r="AD24" s="84">
        <f>'BAR BB| Open rates'!AD24*0.85</f>
        <v>28390</v>
      </c>
      <c r="AE24" s="84">
        <f>'BAR BB| Open rates'!AE24*0.85</f>
        <v>28390</v>
      </c>
      <c r="AF24" s="84">
        <f>'BAR BB| Open rates'!AF24*0.85</f>
        <v>28390</v>
      </c>
      <c r="AG24" s="84">
        <f>'BAR BB| Open rates'!AG24*0.85</f>
        <v>28390</v>
      </c>
      <c r="AH24" s="84">
        <f>'BAR BB| Open rates'!AH24*0.85</f>
        <v>28390</v>
      </c>
      <c r="AI24" s="84">
        <f>'BAR BB| Open rates'!AI24*0.85</f>
        <v>28390</v>
      </c>
      <c r="AJ24" s="84">
        <f>'BAR BB| Open rates'!AJ24*0.85</f>
        <v>28390</v>
      </c>
      <c r="AK24" s="84">
        <f>'BAR BB| Open rates'!AK24*0.85</f>
        <v>28390</v>
      </c>
      <c r="AL24" s="84">
        <f>'BAR BB| Open rates'!AL24*0.85</f>
        <v>28390</v>
      </c>
      <c r="AM24" s="84">
        <f>'BAR BB| Open rates'!AM24*0.85</f>
        <v>28390</v>
      </c>
      <c r="AN24" s="84">
        <f>'BAR BB| Open rates'!AN24*0.85</f>
        <v>28390</v>
      </c>
      <c r="AO24" s="84">
        <f>'BAR BB| Open rates'!AO24*0.85</f>
        <v>25840</v>
      </c>
      <c r="AP24" s="84">
        <f>'BAR BB| Open rates'!AP24*0.85</f>
        <v>25840</v>
      </c>
      <c r="AQ24" s="84">
        <f>'BAR BB| Open rates'!AQ24*0.85</f>
        <v>22185</v>
      </c>
      <c r="AR24" s="84">
        <f>'BAR BB| Open rates'!AR24*0.85</f>
        <v>22525</v>
      </c>
      <c r="AS24" s="84">
        <f>'BAR BB| Open rates'!AS24*0.85</f>
        <v>22185</v>
      </c>
      <c r="AT24" s="84">
        <f>'BAR BB| Open rates'!AT24*0.85</f>
        <v>22525</v>
      </c>
      <c r="AU24" s="84">
        <f>'BAR BB| Open rates'!AU24*0.85</f>
        <v>22185</v>
      </c>
      <c r="AV24" s="84">
        <f>'BAR BB| Open rates'!AV24*0.85</f>
        <v>22525</v>
      </c>
      <c r="AW24" s="84">
        <f>'BAR BB| Open rates'!AW24*0.85</f>
        <v>22185</v>
      </c>
      <c r="AX24" s="84">
        <f>'BAR BB| Open rates'!AX24*0.85</f>
        <v>22525</v>
      </c>
      <c r="AY24" s="84">
        <f>'BAR BB| Open rates'!AY24*0.85</f>
        <v>22185</v>
      </c>
    </row>
    <row r="25" spans="1:51"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row>
    <row r="26" spans="1:51" s="14" customFormat="1" ht="12" customHeight="1" x14ac:dyDescent="0.2">
      <c r="A26" s="42">
        <v>1</v>
      </c>
      <c r="B26" s="84">
        <f>'BAR BB| Open rates'!B26*0.85</f>
        <v>17850</v>
      </c>
      <c r="C26" s="84">
        <f>'BAR BB| Open rates'!C26*0.85</f>
        <v>18700</v>
      </c>
      <c r="D26" s="84">
        <f>'BAR BB| Open rates'!D26*0.85</f>
        <v>17765</v>
      </c>
      <c r="E26" s="84">
        <f>'BAR BB| Open rates'!E26*0.85</f>
        <v>17765</v>
      </c>
      <c r="F26" s="84">
        <f>'BAR BB| Open rates'!F26*0.85</f>
        <v>23715</v>
      </c>
      <c r="G26" s="84">
        <f>'BAR BB| Open rates'!G26*0.85</f>
        <v>23715</v>
      </c>
      <c r="H26" s="84">
        <f>'BAR BB| Open rates'!H26*0.85</f>
        <v>20485</v>
      </c>
      <c r="I26" s="84">
        <f>'BAR BB| Open rates'!I26*0.85</f>
        <v>20485</v>
      </c>
      <c r="J26" s="84">
        <f>'BAR BB| Open rates'!J26*0.85</f>
        <v>18700</v>
      </c>
      <c r="K26" s="84">
        <f>'BAR BB| Open rates'!K26*0.85</f>
        <v>17510</v>
      </c>
      <c r="L26" s="84">
        <f>'BAR BB| Open rates'!L26*0.85</f>
        <v>18360</v>
      </c>
      <c r="M26" s="84">
        <f>'BAR BB| Open rates'!M26*0.85</f>
        <v>17510</v>
      </c>
      <c r="N26" s="84">
        <f>'BAR BB| Open rates'!N26*0.85</f>
        <v>20485</v>
      </c>
      <c r="O26" s="84">
        <f>'BAR BB| Open rates'!O26*0.85</f>
        <v>18360</v>
      </c>
      <c r="P26" s="84">
        <f>'BAR BB| Open rates'!P26*0.85</f>
        <v>17510</v>
      </c>
      <c r="Q26" s="84">
        <f>'BAR BB| Open rates'!Q26*0.85</f>
        <v>20485</v>
      </c>
      <c r="R26" s="84">
        <f>'BAR BB| Open rates'!R26*0.85</f>
        <v>22865</v>
      </c>
      <c r="S26" s="84">
        <f>'BAR BB| Open rates'!S26*0.85</f>
        <v>20485</v>
      </c>
      <c r="T26" s="84">
        <f>'BAR BB| Open rates'!T26*0.85</f>
        <v>20485</v>
      </c>
      <c r="U26" s="84">
        <f>'BAR BB| Open rates'!U26*0.85</f>
        <v>18700</v>
      </c>
      <c r="V26" s="84">
        <f>'BAR BB| Open rates'!V26*0.85</f>
        <v>20485</v>
      </c>
      <c r="W26" s="84">
        <f>'BAR BB| Open rates'!W26*0.85</f>
        <v>17850</v>
      </c>
      <c r="X26" s="84">
        <f>'BAR BB| Open rates'!X26*0.85</f>
        <v>17850</v>
      </c>
      <c r="Y26" s="84">
        <f>'BAR BB| Open rates'!Y26*0.85</f>
        <v>17850</v>
      </c>
      <c r="Z26" s="84">
        <f>'BAR BB| Open rates'!Z26*0.85</f>
        <v>17850</v>
      </c>
      <c r="AA26" s="84">
        <f>'BAR BB| Open rates'!AA26*0.85</f>
        <v>26265</v>
      </c>
      <c r="AB26" s="84">
        <f>'BAR BB| Open rates'!AB26*0.85</f>
        <v>17850</v>
      </c>
      <c r="AC26" s="84">
        <f>'BAR BB| Open rates'!AC26*0.85</f>
        <v>30515</v>
      </c>
      <c r="AD26" s="84">
        <f>'BAR BB| Open rates'!AD26*0.85</f>
        <v>30515</v>
      </c>
      <c r="AE26" s="84">
        <f>'BAR BB| Open rates'!AE26*0.85</f>
        <v>30515</v>
      </c>
      <c r="AF26" s="84">
        <f>'BAR BB| Open rates'!AF26*0.85</f>
        <v>30515</v>
      </c>
      <c r="AG26" s="84">
        <f>'BAR BB| Open rates'!AG26*0.85</f>
        <v>30515</v>
      </c>
      <c r="AH26" s="84">
        <f>'BAR BB| Open rates'!AH26*0.85</f>
        <v>30515</v>
      </c>
      <c r="AI26" s="84">
        <f>'BAR BB| Open rates'!AI26*0.85</f>
        <v>30515</v>
      </c>
      <c r="AJ26" s="84">
        <f>'BAR BB| Open rates'!AJ26*0.85</f>
        <v>30515</v>
      </c>
      <c r="AK26" s="84">
        <f>'BAR BB| Open rates'!AK26*0.85</f>
        <v>30515</v>
      </c>
      <c r="AL26" s="84">
        <f>'BAR BB| Open rates'!AL26*0.85</f>
        <v>30515</v>
      </c>
      <c r="AM26" s="84">
        <f>'BAR BB| Open rates'!AM26*0.85</f>
        <v>30515</v>
      </c>
      <c r="AN26" s="84">
        <f>'BAR BB| Open rates'!AN26*0.85</f>
        <v>30515</v>
      </c>
      <c r="AO26" s="84">
        <f>'BAR BB| Open rates'!AO26*0.85</f>
        <v>27965</v>
      </c>
      <c r="AP26" s="84">
        <f>'BAR BB| Open rates'!AP26*0.85</f>
        <v>27965</v>
      </c>
      <c r="AQ26" s="84">
        <f>'BAR BB| Open rates'!AQ26*0.85</f>
        <v>24310</v>
      </c>
      <c r="AR26" s="84">
        <f>'BAR BB| Open rates'!AR26*0.85</f>
        <v>24650</v>
      </c>
      <c r="AS26" s="84">
        <f>'BAR BB| Open rates'!AS26*0.85</f>
        <v>24310</v>
      </c>
      <c r="AT26" s="84">
        <f>'BAR BB| Open rates'!AT26*0.85</f>
        <v>24650</v>
      </c>
      <c r="AU26" s="84">
        <f>'BAR BB| Open rates'!AU26*0.85</f>
        <v>24310</v>
      </c>
      <c r="AV26" s="84">
        <f>'BAR BB| Open rates'!AV26*0.85</f>
        <v>24650</v>
      </c>
      <c r="AW26" s="84">
        <f>'BAR BB| Open rates'!AW26*0.85</f>
        <v>24310</v>
      </c>
      <c r="AX26" s="84">
        <f>'BAR BB| Open rates'!AX26*0.85</f>
        <v>24650</v>
      </c>
      <c r="AY26" s="84">
        <f>'BAR BB| Open rates'!AY26*0.85</f>
        <v>24310</v>
      </c>
    </row>
    <row r="27" spans="1:51" s="14" customFormat="1" ht="12" customHeight="1" x14ac:dyDescent="0.2">
      <c r="A27" s="42">
        <v>2</v>
      </c>
      <c r="B27" s="84">
        <f>'BAR BB| Open rates'!B27*0.85</f>
        <v>19125</v>
      </c>
      <c r="C27" s="84">
        <f>'BAR BB| Open rates'!C27*0.85</f>
        <v>19975</v>
      </c>
      <c r="D27" s="84">
        <f>'BAR BB| Open rates'!D27*0.85</f>
        <v>19040</v>
      </c>
      <c r="E27" s="84">
        <f>'BAR BB| Open rates'!E27*0.85</f>
        <v>19040</v>
      </c>
      <c r="F27" s="84">
        <f>'BAR BB| Open rates'!F27*0.85</f>
        <v>24990</v>
      </c>
      <c r="G27" s="84">
        <f>'BAR BB| Open rates'!G27*0.85</f>
        <v>24990</v>
      </c>
      <c r="H27" s="84">
        <f>'BAR BB| Open rates'!H27*0.85</f>
        <v>21760</v>
      </c>
      <c r="I27" s="84">
        <f>'BAR BB| Open rates'!I27*0.85</f>
        <v>21760</v>
      </c>
      <c r="J27" s="84">
        <f>'BAR BB| Open rates'!J27*0.85</f>
        <v>19975</v>
      </c>
      <c r="K27" s="84">
        <f>'BAR BB| Open rates'!K27*0.85</f>
        <v>18785</v>
      </c>
      <c r="L27" s="84">
        <f>'BAR BB| Open rates'!L27*0.85</f>
        <v>19635</v>
      </c>
      <c r="M27" s="84">
        <f>'BAR BB| Open rates'!M27*0.85</f>
        <v>18785</v>
      </c>
      <c r="N27" s="84">
        <f>'BAR BB| Open rates'!N27*0.85</f>
        <v>21760</v>
      </c>
      <c r="O27" s="84">
        <f>'BAR BB| Open rates'!O27*0.85</f>
        <v>19635</v>
      </c>
      <c r="P27" s="84">
        <f>'BAR BB| Open rates'!P27*0.85</f>
        <v>18785</v>
      </c>
      <c r="Q27" s="84">
        <f>'BAR BB| Open rates'!Q27*0.85</f>
        <v>21760</v>
      </c>
      <c r="R27" s="84">
        <f>'BAR BB| Open rates'!R27*0.85</f>
        <v>24140</v>
      </c>
      <c r="S27" s="84">
        <f>'BAR BB| Open rates'!S27*0.85</f>
        <v>21760</v>
      </c>
      <c r="T27" s="84">
        <f>'BAR BB| Open rates'!T27*0.85</f>
        <v>21760</v>
      </c>
      <c r="U27" s="84">
        <f>'BAR BB| Open rates'!U27*0.85</f>
        <v>19975</v>
      </c>
      <c r="V27" s="84">
        <f>'BAR BB| Open rates'!V27*0.85</f>
        <v>21760</v>
      </c>
      <c r="W27" s="84">
        <f>'BAR BB| Open rates'!W27*0.85</f>
        <v>19125</v>
      </c>
      <c r="X27" s="84">
        <f>'BAR BB| Open rates'!X27*0.85</f>
        <v>19125</v>
      </c>
      <c r="Y27" s="84">
        <f>'BAR BB| Open rates'!Y27*0.85</f>
        <v>19125</v>
      </c>
      <c r="Z27" s="84">
        <f>'BAR BB| Open rates'!Z27*0.85</f>
        <v>19125</v>
      </c>
      <c r="AA27" s="84">
        <f>'BAR BB| Open rates'!AA27*0.85</f>
        <v>27540</v>
      </c>
      <c r="AB27" s="84">
        <f>'BAR BB| Open rates'!AB27*0.85</f>
        <v>19125</v>
      </c>
      <c r="AC27" s="84">
        <f>'BAR BB| Open rates'!AC27*0.85</f>
        <v>31790</v>
      </c>
      <c r="AD27" s="84">
        <f>'BAR BB| Open rates'!AD27*0.85</f>
        <v>31790</v>
      </c>
      <c r="AE27" s="84">
        <f>'BAR BB| Open rates'!AE27*0.85</f>
        <v>31790</v>
      </c>
      <c r="AF27" s="84">
        <f>'BAR BB| Open rates'!AF27*0.85</f>
        <v>31790</v>
      </c>
      <c r="AG27" s="84">
        <f>'BAR BB| Open rates'!AG27*0.85</f>
        <v>31790</v>
      </c>
      <c r="AH27" s="84">
        <f>'BAR BB| Open rates'!AH27*0.85</f>
        <v>31790</v>
      </c>
      <c r="AI27" s="84">
        <f>'BAR BB| Open rates'!AI27*0.85</f>
        <v>31790</v>
      </c>
      <c r="AJ27" s="84">
        <f>'BAR BB| Open rates'!AJ27*0.85</f>
        <v>31790</v>
      </c>
      <c r="AK27" s="84">
        <f>'BAR BB| Open rates'!AK27*0.85</f>
        <v>31790</v>
      </c>
      <c r="AL27" s="84">
        <f>'BAR BB| Open rates'!AL27*0.85</f>
        <v>31790</v>
      </c>
      <c r="AM27" s="84">
        <f>'BAR BB| Open rates'!AM27*0.85</f>
        <v>31790</v>
      </c>
      <c r="AN27" s="84">
        <f>'BAR BB| Open rates'!AN27*0.85</f>
        <v>31790</v>
      </c>
      <c r="AO27" s="84">
        <f>'BAR BB| Open rates'!AO27*0.85</f>
        <v>29240</v>
      </c>
      <c r="AP27" s="84">
        <f>'BAR BB| Open rates'!AP27*0.85</f>
        <v>29240</v>
      </c>
      <c r="AQ27" s="84">
        <f>'BAR BB| Open rates'!AQ27*0.85</f>
        <v>25585</v>
      </c>
      <c r="AR27" s="84">
        <f>'BAR BB| Open rates'!AR27*0.85</f>
        <v>25925</v>
      </c>
      <c r="AS27" s="84">
        <f>'BAR BB| Open rates'!AS27*0.85</f>
        <v>25585</v>
      </c>
      <c r="AT27" s="84">
        <f>'BAR BB| Open rates'!AT27*0.85</f>
        <v>25925</v>
      </c>
      <c r="AU27" s="84">
        <f>'BAR BB| Open rates'!AU27*0.85</f>
        <v>25585</v>
      </c>
      <c r="AV27" s="84">
        <f>'BAR BB| Open rates'!AV27*0.85</f>
        <v>25925</v>
      </c>
      <c r="AW27" s="84">
        <f>'BAR BB| Open rates'!AW27*0.85</f>
        <v>25585</v>
      </c>
      <c r="AX27" s="84">
        <f>'BAR BB| Open rates'!AX27*0.85</f>
        <v>25925</v>
      </c>
      <c r="AY27" s="84">
        <f>'BAR BB| Open rates'!AY27*0.85</f>
        <v>25585</v>
      </c>
    </row>
    <row r="28" spans="1:51" s="14" customFormat="1" ht="12" customHeight="1" x14ac:dyDescent="0.2">
      <c r="A28" s="42">
        <v>3</v>
      </c>
      <c r="B28" s="84">
        <f>'BAR BB| Open rates'!B28*0.85</f>
        <v>20400</v>
      </c>
      <c r="C28" s="84">
        <f>'BAR BB| Open rates'!C28*0.85</f>
        <v>21250</v>
      </c>
      <c r="D28" s="84">
        <f>'BAR BB| Open rates'!D28*0.85</f>
        <v>20315</v>
      </c>
      <c r="E28" s="84">
        <f>'BAR BB| Open rates'!E28*0.85</f>
        <v>20315</v>
      </c>
      <c r="F28" s="84">
        <f>'BAR BB| Open rates'!F28*0.85</f>
        <v>26265</v>
      </c>
      <c r="G28" s="84">
        <f>'BAR BB| Open rates'!G28*0.85</f>
        <v>26265</v>
      </c>
      <c r="H28" s="84">
        <f>'BAR BB| Open rates'!H28*0.85</f>
        <v>23035</v>
      </c>
      <c r="I28" s="84">
        <f>'BAR BB| Open rates'!I28*0.85</f>
        <v>23035</v>
      </c>
      <c r="J28" s="84">
        <f>'BAR BB| Open rates'!J28*0.85</f>
        <v>21250</v>
      </c>
      <c r="K28" s="84">
        <f>'BAR BB| Open rates'!K28*0.85</f>
        <v>20060</v>
      </c>
      <c r="L28" s="84">
        <f>'BAR BB| Open rates'!L28*0.85</f>
        <v>20910</v>
      </c>
      <c r="M28" s="84">
        <f>'BAR BB| Open rates'!M28*0.85</f>
        <v>20060</v>
      </c>
      <c r="N28" s="84">
        <f>'BAR BB| Open rates'!N28*0.85</f>
        <v>23035</v>
      </c>
      <c r="O28" s="84">
        <f>'BAR BB| Open rates'!O28*0.85</f>
        <v>20910</v>
      </c>
      <c r="P28" s="84">
        <f>'BAR BB| Open rates'!P28*0.85</f>
        <v>20060</v>
      </c>
      <c r="Q28" s="84">
        <f>'BAR BB| Open rates'!Q28*0.85</f>
        <v>23035</v>
      </c>
      <c r="R28" s="84">
        <f>'BAR BB| Open rates'!R28*0.85</f>
        <v>25415</v>
      </c>
      <c r="S28" s="84">
        <f>'BAR BB| Open rates'!S28*0.85</f>
        <v>23035</v>
      </c>
      <c r="T28" s="84">
        <f>'BAR BB| Open rates'!T28*0.85</f>
        <v>23035</v>
      </c>
      <c r="U28" s="84">
        <f>'BAR BB| Open rates'!U28*0.85</f>
        <v>21250</v>
      </c>
      <c r="V28" s="84">
        <f>'BAR BB| Open rates'!V28*0.85</f>
        <v>23035</v>
      </c>
      <c r="W28" s="84">
        <f>'BAR BB| Open rates'!W28*0.85</f>
        <v>20400</v>
      </c>
      <c r="X28" s="84">
        <f>'BAR BB| Open rates'!X28*0.85</f>
        <v>20400</v>
      </c>
      <c r="Y28" s="84">
        <f>'BAR BB| Open rates'!Y28*0.85</f>
        <v>20400</v>
      </c>
      <c r="Z28" s="84">
        <f>'BAR BB| Open rates'!Z28*0.85</f>
        <v>20400</v>
      </c>
      <c r="AA28" s="84">
        <f>'BAR BB| Open rates'!AA28*0.85</f>
        <v>28815</v>
      </c>
      <c r="AB28" s="84">
        <f>'BAR BB| Open rates'!AB28*0.85</f>
        <v>20400</v>
      </c>
      <c r="AC28" s="84">
        <f>'BAR BB| Open rates'!AC28*0.85</f>
        <v>33065</v>
      </c>
      <c r="AD28" s="84">
        <f>'BAR BB| Open rates'!AD28*0.85</f>
        <v>33065</v>
      </c>
      <c r="AE28" s="84">
        <f>'BAR BB| Open rates'!AE28*0.85</f>
        <v>33065</v>
      </c>
      <c r="AF28" s="84">
        <f>'BAR BB| Open rates'!AF28*0.85</f>
        <v>33065</v>
      </c>
      <c r="AG28" s="84">
        <f>'BAR BB| Open rates'!AG28*0.85</f>
        <v>33065</v>
      </c>
      <c r="AH28" s="84">
        <f>'BAR BB| Open rates'!AH28*0.85</f>
        <v>33065</v>
      </c>
      <c r="AI28" s="84">
        <f>'BAR BB| Open rates'!AI28*0.85</f>
        <v>33065</v>
      </c>
      <c r="AJ28" s="84">
        <f>'BAR BB| Open rates'!AJ28*0.85</f>
        <v>33065</v>
      </c>
      <c r="AK28" s="84">
        <f>'BAR BB| Open rates'!AK28*0.85</f>
        <v>33065</v>
      </c>
      <c r="AL28" s="84">
        <f>'BAR BB| Open rates'!AL28*0.85</f>
        <v>33065</v>
      </c>
      <c r="AM28" s="84">
        <f>'BAR BB| Open rates'!AM28*0.85</f>
        <v>33065</v>
      </c>
      <c r="AN28" s="84">
        <f>'BAR BB| Open rates'!AN28*0.85</f>
        <v>33065</v>
      </c>
      <c r="AO28" s="84">
        <f>'BAR BB| Open rates'!AO28*0.85</f>
        <v>30515</v>
      </c>
      <c r="AP28" s="84">
        <f>'BAR BB| Open rates'!AP28*0.85</f>
        <v>30515</v>
      </c>
      <c r="AQ28" s="84">
        <f>'BAR BB| Open rates'!AQ28*0.85</f>
        <v>26860</v>
      </c>
      <c r="AR28" s="84">
        <f>'BAR BB| Open rates'!AR28*0.85</f>
        <v>27200</v>
      </c>
      <c r="AS28" s="84">
        <f>'BAR BB| Open rates'!AS28*0.85</f>
        <v>26860</v>
      </c>
      <c r="AT28" s="84">
        <f>'BAR BB| Open rates'!AT28*0.85</f>
        <v>27200</v>
      </c>
      <c r="AU28" s="84">
        <f>'BAR BB| Open rates'!AU28*0.85</f>
        <v>26860</v>
      </c>
      <c r="AV28" s="84">
        <f>'BAR BB| Open rates'!AV28*0.85</f>
        <v>27200</v>
      </c>
      <c r="AW28" s="84">
        <f>'BAR BB| Open rates'!AW28*0.85</f>
        <v>26860</v>
      </c>
      <c r="AX28" s="84">
        <f>'BAR BB| Open rates'!AX28*0.85</f>
        <v>27200</v>
      </c>
      <c r="AY28" s="84">
        <f>'BAR BB| Open rates'!AY28*0.85</f>
        <v>26860</v>
      </c>
    </row>
    <row r="29" spans="1:51" s="14" customFormat="1" ht="12" customHeight="1" x14ac:dyDescent="0.2">
      <c r="A29" s="42">
        <v>4</v>
      </c>
      <c r="B29" s="84">
        <f>'BAR BB| Open rates'!B29*0.85</f>
        <v>21675</v>
      </c>
      <c r="C29" s="84">
        <f>'BAR BB| Open rates'!C29*0.85</f>
        <v>22525</v>
      </c>
      <c r="D29" s="84">
        <f>'BAR BB| Open rates'!D29*0.85</f>
        <v>21590</v>
      </c>
      <c r="E29" s="84">
        <f>'BAR BB| Open rates'!E29*0.85</f>
        <v>21590</v>
      </c>
      <c r="F29" s="84">
        <f>'BAR BB| Open rates'!F29*0.85</f>
        <v>27540</v>
      </c>
      <c r="G29" s="84">
        <f>'BAR BB| Open rates'!G29*0.85</f>
        <v>27540</v>
      </c>
      <c r="H29" s="84">
        <f>'BAR BB| Open rates'!H29*0.85</f>
        <v>24310</v>
      </c>
      <c r="I29" s="84">
        <f>'BAR BB| Open rates'!I29*0.85</f>
        <v>24310</v>
      </c>
      <c r="J29" s="84">
        <f>'BAR BB| Open rates'!J29*0.85</f>
        <v>22525</v>
      </c>
      <c r="K29" s="84">
        <f>'BAR BB| Open rates'!K29*0.85</f>
        <v>21335</v>
      </c>
      <c r="L29" s="84">
        <f>'BAR BB| Open rates'!L29*0.85</f>
        <v>22185</v>
      </c>
      <c r="M29" s="84">
        <f>'BAR BB| Open rates'!M29*0.85</f>
        <v>21335</v>
      </c>
      <c r="N29" s="84">
        <f>'BAR BB| Open rates'!N29*0.85</f>
        <v>24310</v>
      </c>
      <c r="O29" s="84">
        <f>'BAR BB| Open rates'!O29*0.85</f>
        <v>22185</v>
      </c>
      <c r="P29" s="84">
        <f>'BAR BB| Open rates'!P29*0.85</f>
        <v>21335</v>
      </c>
      <c r="Q29" s="84">
        <f>'BAR BB| Open rates'!Q29*0.85</f>
        <v>24310</v>
      </c>
      <c r="R29" s="84">
        <f>'BAR BB| Open rates'!R29*0.85</f>
        <v>26690</v>
      </c>
      <c r="S29" s="84">
        <f>'BAR BB| Open rates'!S29*0.85</f>
        <v>24310</v>
      </c>
      <c r="T29" s="84">
        <f>'BAR BB| Open rates'!T29*0.85</f>
        <v>24310</v>
      </c>
      <c r="U29" s="84">
        <f>'BAR BB| Open rates'!U29*0.85</f>
        <v>22525</v>
      </c>
      <c r="V29" s="84">
        <f>'BAR BB| Open rates'!V29*0.85</f>
        <v>24310</v>
      </c>
      <c r="W29" s="84">
        <f>'BAR BB| Open rates'!W29*0.85</f>
        <v>21675</v>
      </c>
      <c r="X29" s="84">
        <f>'BAR BB| Open rates'!X29*0.85</f>
        <v>21675</v>
      </c>
      <c r="Y29" s="84">
        <f>'BAR BB| Open rates'!Y29*0.85</f>
        <v>21675</v>
      </c>
      <c r="Z29" s="84">
        <f>'BAR BB| Open rates'!Z29*0.85</f>
        <v>21675</v>
      </c>
      <c r="AA29" s="84">
        <f>'BAR BB| Open rates'!AA29*0.85</f>
        <v>30090</v>
      </c>
      <c r="AB29" s="84">
        <f>'BAR BB| Open rates'!AB29*0.85</f>
        <v>21675</v>
      </c>
      <c r="AC29" s="84">
        <f>'BAR BB| Open rates'!AC29*0.85</f>
        <v>34340</v>
      </c>
      <c r="AD29" s="84">
        <f>'BAR BB| Open rates'!AD29*0.85</f>
        <v>34340</v>
      </c>
      <c r="AE29" s="84">
        <f>'BAR BB| Open rates'!AE29*0.85</f>
        <v>34340</v>
      </c>
      <c r="AF29" s="84">
        <f>'BAR BB| Open rates'!AF29*0.85</f>
        <v>34340</v>
      </c>
      <c r="AG29" s="84">
        <f>'BAR BB| Open rates'!AG29*0.85</f>
        <v>34340</v>
      </c>
      <c r="AH29" s="84">
        <f>'BAR BB| Open rates'!AH29*0.85</f>
        <v>34340</v>
      </c>
      <c r="AI29" s="84">
        <f>'BAR BB| Open rates'!AI29*0.85</f>
        <v>34340</v>
      </c>
      <c r="AJ29" s="84">
        <f>'BAR BB| Open rates'!AJ29*0.85</f>
        <v>34340</v>
      </c>
      <c r="AK29" s="84">
        <f>'BAR BB| Open rates'!AK29*0.85</f>
        <v>34340</v>
      </c>
      <c r="AL29" s="84">
        <f>'BAR BB| Open rates'!AL29*0.85</f>
        <v>34340</v>
      </c>
      <c r="AM29" s="84">
        <f>'BAR BB| Open rates'!AM29*0.85</f>
        <v>34340</v>
      </c>
      <c r="AN29" s="84">
        <f>'BAR BB| Open rates'!AN29*0.85</f>
        <v>34340</v>
      </c>
      <c r="AO29" s="84">
        <f>'BAR BB| Open rates'!AO29*0.85</f>
        <v>31790</v>
      </c>
      <c r="AP29" s="84">
        <f>'BAR BB| Open rates'!AP29*0.85</f>
        <v>31790</v>
      </c>
      <c r="AQ29" s="84">
        <f>'BAR BB| Open rates'!AQ29*0.85</f>
        <v>28135</v>
      </c>
      <c r="AR29" s="84">
        <f>'BAR BB| Open rates'!AR29*0.85</f>
        <v>28475</v>
      </c>
      <c r="AS29" s="84">
        <f>'BAR BB| Open rates'!AS29*0.85</f>
        <v>28135</v>
      </c>
      <c r="AT29" s="84">
        <f>'BAR BB| Open rates'!AT29*0.85</f>
        <v>28475</v>
      </c>
      <c r="AU29" s="84">
        <f>'BAR BB| Open rates'!AU29*0.85</f>
        <v>28135</v>
      </c>
      <c r="AV29" s="84">
        <f>'BAR BB| Open rates'!AV29*0.85</f>
        <v>28475</v>
      </c>
      <c r="AW29" s="84">
        <f>'BAR BB| Open rates'!AW29*0.85</f>
        <v>28135</v>
      </c>
      <c r="AX29" s="84">
        <f>'BAR BB| Open rates'!AX29*0.85</f>
        <v>28475</v>
      </c>
      <c r="AY29" s="84">
        <f>'BAR BB| Open rates'!AY29*0.85</f>
        <v>28135</v>
      </c>
    </row>
    <row r="30" spans="1:51" s="14" customFormat="1" ht="12" customHeight="1" x14ac:dyDescent="0.2">
      <c r="A30" s="123"/>
    </row>
    <row r="31" spans="1:51" s="14" customFormat="1" ht="12" customHeight="1" x14ac:dyDescent="0.2">
      <c r="A31" s="123"/>
    </row>
    <row r="32" spans="1:51" s="14" customFormat="1" ht="12.75" customHeight="1" x14ac:dyDescent="0.2">
      <c r="A32" s="231" t="s">
        <v>157</v>
      </c>
    </row>
    <row r="33" spans="1:1" s="14" customFormat="1" ht="12.75" customHeight="1" x14ac:dyDescent="0.2">
      <c r="A33" s="231"/>
    </row>
    <row r="34" spans="1:1" s="11" customFormat="1" ht="12.75" customHeight="1" x14ac:dyDescent="0.2">
      <c r="A34" s="231"/>
    </row>
    <row r="35" spans="1:1" s="1" customFormat="1" x14ac:dyDescent="0.2"/>
    <row r="36" spans="1:1" s="76" customFormat="1" ht="12.75" customHeight="1" x14ac:dyDescent="0.2">
      <c r="A36" s="137" t="s">
        <v>58</v>
      </c>
    </row>
    <row r="37" spans="1:1" s="108" customFormat="1" ht="35.25" customHeight="1" x14ac:dyDescent="0.2">
      <c r="A37" s="150" t="s">
        <v>163</v>
      </c>
    </row>
    <row r="38" spans="1:1" s="108" customFormat="1" ht="35.25" customHeight="1" x14ac:dyDescent="0.2">
      <c r="A38" s="150" t="s">
        <v>188</v>
      </c>
    </row>
    <row r="39" spans="1:1" s="108" customFormat="1" ht="35.25" customHeight="1" x14ac:dyDescent="0.2">
      <c r="A39" s="150" t="s">
        <v>164</v>
      </c>
    </row>
    <row r="40" spans="1:1" s="108" customFormat="1" ht="13.5" customHeight="1" x14ac:dyDescent="0.2">
      <c r="A40" s="150" t="s">
        <v>165</v>
      </c>
    </row>
    <row r="41" spans="1:1" s="108" customFormat="1" ht="35.25" customHeight="1" x14ac:dyDescent="0.2">
      <c r="A41" s="150" t="s">
        <v>162</v>
      </c>
    </row>
    <row r="42" spans="1:1" s="108" customFormat="1" ht="35.25" customHeight="1" x14ac:dyDescent="0.2">
      <c r="A42" s="145" t="s">
        <v>173</v>
      </c>
    </row>
    <row r="43" spans="1:1" s="13" customFormat="1" ht="18" customHeight="1" thickBot="1" x14ac:dyDescent="0.25"/>
    <row r="44" spans="1:1" s="76" customFormat="1" ht="12.75" thickBot="1" x14ac:dyDescent="0.25">
      <c r="A44" s="85" t="s">
        <v>65</v>
      </c>
    </row>
    <row r="45" spans="1:1" s="13" customFormat="1" ht="130.5" customHeight="1" x14ac:dyDescent="0.2">
      <c r="A45" s="234" t="s">
        <v>301</v>
      </c>
    </row>
    <row r="46" spans="1:1" x14ac:dyDescent="0.2">
      <c r="A46" s="235"/>
    </row>
    <row r="47" spans="1:1" ht="12.75" thickBot="1" x14ac:dyDescent="0.25">
      <c r="A47" s="236"/>
    </row>
  </sheetData>
  <mergeCells count="2">
    <mergeCell ref="A32:A34"/>
    <mergeCell ref="A45:A47"/>
  </mergeCells>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Q36"/>
  <sheetViews>
    <sheetView zoomScale="110" zoomScaleNormal="110" workbookViewId="0">
      <pane xSplit="1" topLeftCell="B1" activePane="topRight" state="frozen"/>
      <selection activeCell="A34" sqref="A34"/>
      <selection pane="topRight" activeCell="C6" sqref="C6"/>
    </sheetView>
  </sheetViews>
  <sheetFormatPr defaultColWidth="8.42578125" defaultRowHeight="12" x14ac:dyDescent="0.2"/>
  <cols>
    <col min="1" max="1" width="44.7109375" style="1" customWidth="1"/>
    <col min="2" max="2" width="9.7109375" style="2" customWidth="1"/>
    <col min="3" max="3" width="9.85546875" style="2" customWidth="1"/>
    <col min="4" max="5" width="9.140625" style="2" customWidth="1"/>
    <col min="6" max="6" width="10.140625" style="2" customWidth="1"/>
    <col min="7" max="16384" width="8.42578125" style="2"/>
  </cols>
  <sheetData>
    <row r="1" spans="1:43" s="5" customFormat="1" ht="24" x14ac:dyDescent="0.2">
      <c r="A1" s="47" t="s">
        <v>50</v>
      </c>
      <c r="B1" s="4"/>
      <c r="C1" s="4"/>
      <c r="D1" s="4"/>
      <c r="E1" s="4"/>
      <c r="F1" s="4"/>
      <c r="G1" s="4"/>
      <c r="H1" s="4"/>
      <c r="I1" s="4"/>
      <c r="J1" s="4"/>
      <c r="K1" s="4"/>
      <c r="L1" s="4"/>
      <c r="M1" s="4"/>
      <c r="N1" s="4"/>
      <c r="O1" s="4"/>
      <c r="P1" s="4"/>
      <c r="Q1" s="4"/>
      <c r="R1" s="4"/>
      <c r="S1" s="4"/>
    </row>
    <row r="2" spans="1:43" s="5" customFormat="1" ht="12.75" x14ac:dyDescent="0.2">
      <c r="A2" s="6" t="s">
        <v>5</v>
      </c>
    </row>
    <row r="3" spans="1:43" s="11" customFormat="1" ht="28.5" customHeight="1" x14ac:dyDescent="0.2">
      <c r="A3" s="8" t="s">
        <v>0</v>
      </c>
      <c r="B3" s="56" t="e">
        <f>'BAR BB| Open rates'!#REF!</f>
        <v>#REF!</v>
      </c>
      <c r="C3" s="56" t="e">
        <f>'BAR BB| Open rates'!#REF!</f>
        <v>#REF!</v>
      </c>
      <c r="D3" s="56" t="e">
        <f>'BAR BB| Open rates'!#REF!</f>
        <v>#REF!</v>
      </c>
      <c r="E3" s="56" t="e">
        <f>'BAR BB| Open rates'!#REF!</f>
        <v>#REF!</v>
      </c>
      <c r="F3" s="56" t="e">
        <f>'BAR BB| Open rates'!#REF!</f>
        <v>#REF!</v>
      </c>
    </row>
    <row r="4" spans="1:43" s="14" customFormat="1" ht="12"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13"/>
      <c r="AK4" s="13"/>
      <c r="AL4" s="13"/>
      <c r="AM4" s="13"/>
      <c r="AN4" s="13"/>
      <c r="AO4" s="13"/>
      <c r="AP4" s="13"/>
      <c r="AQ4" s="13"/>
    </row>
    <row r="5" spans="1:43" s="16" customFormat="1" ht="12" customHeight="1" x14ac:dyDescent="0.2">
      <c r="A5" s="15">
        <v>1</v>
      </c>
      <c r="B5" s="12" t="e">
        <f>'BAR BB| Open rates'!#REF!*0.9+2600</f>
        <v>#REF!</v>
      </c>
      <c r="C5" s="12" t="e">
        <f>'BAR BB| Open rates'!#REF!*0.9+2600</f>
        <v>#REF!</v>
      </c>
      <c r="D5" s="12" t="e">
        <f>'BAR BB| Open rates'!#REF!*0.9+2600</f>
        <v>#REF!</v>
      </c>
      <c r="E5" s="12" t="e">
        <f>'BAR BB| Open rates'!#REF!*0.9+2600</f>
        <v>#REF!</v>
      </c>
      <c r="F5" s="12" t="e">
        <f>'BAR BB| Open rates'!#REF!*0.9+2600</f>
        <v>#REF!</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13"/>
      <c r="AK5" s="13"/>
      <c r="AL5" s="13"/>
      <c r="AM5" s="13"/>
      <c r="AN5" s="13"/>
      <c r="AO5" s="13"/>
      <c r="AP5" s="13"/>
      <c r="AQ5" s="13"/>
    </row>
    <row r="6" spans="1:43" s="16" customFormat="1" ht="12" customHeight="1" x14ac:dyDescent="0.2">
      <c r="A6" s="15">
        <v>2</v>
      </c>
      <c r="B6" s="12" t="e">
        <f>'BAR BB| Open rates'!#REF!*0.9+5200</f>
        <v>#REF!</v>
      </c>
      <c r="C6" s="12" t="e">
        <f>'BAR BB| Open rates'!#REF!*0.9+5200</f>
        <v>#REF!</v>
      </c>
      <c r="D6" s="12" t="e">
        <f>'BAR BB| Open rates'!#REF!*0.9+5200</f>
        <v>#REF!</v>
      </c>
      <c r="E6" s="12" t="e">
        <f>'BAR BB| Open rates'!#REF!*0.9+5200</f>
        <v>#REF!</v>
      </c>
      <c r="F6" s="12" t="e">
        <f>'BAR BB| Open rates'!#REF!*0.9+5200</f>
        <v>#REF!</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13"/>
      <c r="AK6" s="13"/>
      <c r="AL6" s="13"/>
      <c r="AM6" s="13"/>
      <c r="AN6" s="13"/>
      <c r="AO6" s="13"/>
      <c r="AP6" s="13"/>
      <c r="AQ6" s="13"/>
    </row>
    <row r="7" spans="1:43" s="14" customFormat="1" ht="12" customHeight="1" x14ac:dyDescent="0.2">
      <c r="A7" s="12" t="s">
        <v>1</v>
      </c>
      <c r="B7" s="12"/>
      <c r="C7" s="12"/>
      <c r="D7" s="12"/>
      <c r="E7" s="12"/>
      <c r="F7" s="12"/>
      <c r="G7" s="5"/>
      <c r="H7" s="5"/>
      <c r="I7" s="5"/>
      <c r="J7" s="5"/>
      <c r="K7" s="5"/>
      <c r="L7" s="5"/>
      <c r="M7" s="5"/>
      <c r="N7" s="5"/>
      <c r="O7" s="5"/>
      <c r="P7" s="5"/>
      <c r="Q7" s="5"/>
      <c r="R7" s="5"/>
      <c r="S7" s="5"/>
      <c r="T7" s="5"/>
      <c r="U7" s="5"/>
      <c r="V7" s="5"/>
      <c r="W7" s="5"/>
      <c r="X7" s="5"/>
      <c r="Y7" s="5"/>
      <c r="Z7" s="5"/>
      <c r="AA7" s="5"/>
      <c r="AB7" s="5"/>
      <c r="AC7" s="5"/>
      <c r="AD7" s="5"/>
      <c r="AE7" s="5"/>
      <c r="AF7" s="5"/>
      <c r="AG7" s="5"/>
      <c r="AH7" s="5"/>
      <c r="AI7" s="5"/>
      <c r="AJ7" s="13"/>
      <c r="AK7" s="13"/>
      <c r="AL7" s="13"/>
      <c r="AM7" s="13"/>
      <c r="AN7" s="13"/>
      <c r="AO7" s="13"/>
      <c r="AP7" s="13"/>
      <c r="AQ7" s="13"/>
    </row>
    <row r="8" spans="1:43" s="16" customFormat="1" ht="12" customHeight="1" x14ac:dyDescent="0.2">
      <c r="A8" s="15">
        <v>1</v>
      </c>
      <c r="B8" s="12" t="e">
        <f>'BAR BB| Open rates'!#REF!*0.9+2600</f>
        <v>#REF!</v>
      </c>
      <c r="C8" s="12" t="e">
        <f>'BAR BB| Open rates'!#REF!*0.9+2600</f>
        <v>#REF!</v>
      </c>
      <c r="D8" s="12" t="e">
        <f>'BAR BB| Open rates'!#REF!*0.9+2600</f>
        <v>#REF!</v>
      </c>
      <c r="E8" s="12" t="e">
        <f>'BAR BB| Open rates'!#REF!*0.9+2600</f>
        <v>#REF!</v>
      </c>
      <c r="F8" s="12" t="e">
        <f>'BAR BB| Open rates'!#REF!*0.9+2600</f>
        <v>#REF!</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13"/>
      <c r="AK8" s="13"/>
      <c r="AL8" s="13"/>
      <c r="AM8" s="13"/>
      <c r="AN8" s="13"/>
      <c r="AO8" s="13"/>
      <c r="AP8" s="13"/>
      <c r="AQ8" s="13"/>
    </row>
    <row r="9" spans="1:43" s="16" customFormat="1" ht="12" customHeight="1" x14ac:dyDescent="0.2">
      <c r="A9" s="15">
        <v>2</v>
      </c>
      <c r="B9" s="12" t="e">
        <f>'BAR BB| Open rates'!#REF!*0.9+5200</f>
        <v>#REF!</v>
      </c>
      <c r="C9" s="12" t="e">
        <f>'BAR BB| Open rates'!#REF!*0.9+5200</f>
        <v>#REF!</v>
      </c>
      <c r="D9" s="12" t="e">
        <f>'BAR BB| Open rates'!#REF!*0.9+5200</f>
        <v>#REF!</v>
      </c>
      <c r="E9" s="12" t="e">
        <f>'BAR BB| Open rates'!#REF!*0.9+5200</f>
        <v>#REF!</v>
      </c>
      <c r="F9" s="12" t="e">
        <f>'BAR BB| Open rates'!#REF!*0.9+5200</f>
        <v>#REF!</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13"/>
      <c r="AK9" s="13"/>
      <c r="AL9" s="13"/>
      <c r="AM9" s="13"/>
      <c r="AN9" s="13"/>
      <c r="AO9" s="13"/>
      <c r="AP9" s="13"/>
      <c r="AQ9" s="13"/>
    </row>
    <row r="10" spans="1:43" s="16" customFormat="1" ht="14.25" customHeight="1" x14ac:dyDescent="0.2">
      <c r="A10" s="70" t="s">
        <v>82</v>
      </c>
      <c r="B10" s="57"/>
      <c r="C10" s="57"/>
      <c r="D10" s="57"/>
      <c r="E10" s="57"/>
      <c r="F10" s="57"/>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13"/>
      <c r="AK10" s="13"/>
      <c r="AL10" s="13"/>
      <c r="AM10" s="13"/>
      <c r="AN10" s="13"/>
      <c r="AO10" s="13"/>
      <c r="AP10" s="13"/>
      <c r="AQ10" s="13"/>
    </row>
    <row r="11" spans="1:43" s="11" customFormat="1" ht="25.5" customHeight="1" x14ac:dyDescent="0.2">
      <c r="A11" s="63" t="s">
        <v>83</v>
      </c>
      <c r="B11" s="10" t="e">
        <f>B3</f>
        <v>#REF!</v>
      </c>
      <c r="C11" s="10" t="e">
        <f>C3</f>
        <v>#REF!</v>
      </c>
      <c r="D11" s="10" t="e">
        <f>D3</f>
        <v>#REF!</v>
      </c>
      <c r="E11" s="10" t="e">
        <f>E3</f>
        <v>#REF!</v>
      </c>
      <c r="F11" s="10" t="e">
        <f>F3</f>
        <v>#REF!</v>
      </c>
    </row>
    <row r="12" spans="1:43" s="14" customFormat="1" ht="12" customHeight="1" x14ac:dyDescent="0.2">
      <c r="A12" s="33" t="s">
        <v>53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13"/>
      <c r="AK12" s="13"/>
      <c r="AL12" s="13"/>
      <c r="AM12" s="13"/>
      <c r="AN12" s="13"/>
      <c r="AO12" s="13"/>
      <c r="AP12" s="13"/>
      <c r="AQ12" s="13"/>
    </row>
    <row r="13" spans="1:43" s="16" customFormat="1" ht="12" customHeight="1" x14ac:dyDescent="0.2">
      <c r="A13" s="15">
        <v>1</v>
      </c>
      <c r="B13" s="26" t="e">
        <f t="shared" ref="B13:F14" si="0">B5*0.87</f>
        <v>#REF!</v>
      </c>
      <c r="C13" s="26" t="e">
        <f t="shared" si="0"/>
        <v>#REF!</v>
      </c>
      <c r="D13" s="26" t="e">
        <f t="shared" si="0"/>
        <v>#REF!</v>
      </c>
      <c r="E13" s="26" t="e">
        <f t="shared" si="0"/>
        <v>#REF!</v>
      </c>
      <c r="F13" s="26" t="e">
        <f t="shared" si="0"/>
        <v>#REF!</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13"/>
      <c r="AK13" s="13"/>
      <c r="AL13" s="13"/>
      <c r="AM13" s="13"/>
      <c r="AN13" s="13"/>
      <c r="AO13" s="13"/>
      <c r="AP13" s="13"/>
      <c r="AQ13" s="13"/>
    </row>
    <row r="14" spans="1:43" s="16" customFormat="1" ht="12" customHeight="1" x14ac:dyDescent="0.2">
      <c r="A14" s="15">
        <v>2</v>
      </c>
      <c r="B14" s="26" t="e">
        <f t="shared" si="0"/>
        <v>#REF!</v>
      </c>
      <c r="C14" s="26" t="e">
        <f t="shared" si="0"/>
        <v>#REF!</v>
      </c>
      <c r="D14" s="26" t="e">
        <f t="shared" si="0"/>
        <v>#REF!</v>
      </c>
      <c r="E14" s="26" t="e">
        <f t="shared" si="0"/>
        <v>#REF!</v>
      </c>
      <c r="F14" s="26" t="e">
        <f t="shared" si="0"/>
        <v>#REF!</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13"/>
      <c r="AK14" s="13"/>
      <c r="AL14" s="13"/>
      <c r="AM14" s="13"/>
      <c r="AN14" s="13"/>
      <c r="AO14" s="13"/>
      <c r="AP14" s="13"/>
      <c r="AQ14" s="13"/>
    </row>
    <row r="15" spans="1:43" s="14" customFormat="1" ht="12" customHeight="1" x14ac:dyDescent="0.2">
      <c r="A15" s="33" t="s">
        <v>54</v>
      </c>
      <c r="B15" s="26"/>
      <c r="C15" s="26"/>
      <c r="D15" s="26"/>
      <c r="E15" s="26"/>
      <c r="F15" s="2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13"/>
      <c r="AK15" s="13"/>
      <c r="AL15" s="13"/>
      <c r="AM15" s="13"/>
      <c r="AN15" s="13"/>
      <c r="AO15" s="13"/>
      <c r="AP15" s="13"/>
      <c r="AQ15" s="13"/>
    </row>
    <row r="16" spans="1:43" s="16" customFormat="1" ht="12" customHeight="1" x14ac:dyDescent="0.2">
      <c r="A16" s="15">
        <v>1</v>
      </c>
      <c r="B16" s="26" t="e">
        <f t="shared" ref="B16:F17" si="1">B8*0.87</f>
        <v>#REF!</v>
      </c>
      <c r="C16" s="26" t="e">
        <f t="shared" si="1"/>
        <v>#REF!</v>
      </c>
      <c r="D16" s="26" t="e">
        <f t="shared" si="1"/>
        <v>#REF!</v>
      </c>
      <c r="E16" s="26" t="e">
        <f t="shared" si="1"/>
        <v>#REF!</v>
      </c>
      <c r="F16" s="26" t="e">
        <f t="shared" si="1"/>
        <v>#REF!</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13"/>
      <c r="AK16" s="13"/>
      <c r="AL16" s="13"/>
      <c r="AM16" s="13"/>
      <c r="AN16" s="13"/>
      <c r="AO16" s="13"/>
      <c r="AP16" s="13"/>
      <c r="AQ16" s="13"/>
    </row>
    <row r="17" spans="1:43" s="16" customFormat="1" ht="12" customHeight="1" x14ac:dyDescent="0.2">
      <c r="A17" s="15">
        <v>2</v>
      </c>
      <c r="B17" s="26" t="e">
        <f t="shared" si="1"/>
        <v>#REF!</v>
      </c>
      <c r="C17" s="26" t="e">
        <f t="shared" si="1"/>
        <v>#REF!</v>
      </c>
      <c r="D17" s="26" t="e">
        <f t="shared" si="1"/>
        <v>#REF!</v>
      </c>
      <c r="E17" s="26" t="e">
        <f t="shared" si="1"/>
        <v>#REF!</v>
      </c>
      <c r="F17" s="26" t="e">
        <f t="shared" si="1"/>
        <v>#REF!</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13"/>
      <c r="AK17" s="13"/>
      <c r="AL17" s="13"/>
      <c r="AM17" s="13"/>
      <c r="AN17" s="13"/>
      <c r="AO17" s="13"/>
      <c r="AP17" s="13"/>
      <c r="AQ17" s="13"/>
    </row>
    <row r="18" spans="1:43" s="16" customFormat="1" ht="12" customHeight="1" x14ac:dyDescent="0.2">
      <c r="A18" s="20"/>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13"/>
      <c r="AK18" s="13"/>
      <c r="AL18" s="13"/>
      <c r="AM18" s="13"/>
      <c r="AN18" s="13"/>
      <c r="AO18" s="13"/>
      <c r="AP18" s="13"/>
      <c r="AQ18" s="13"/>
    </row>
    <row r="19" spans="1:43" s="27" customFormat="1" ht="12.75" x14ac:dyDescent="0.2">
      <c r="A19" s="5"/>
    </row>
    <row r="20" spans="1:43" s="29" customFormat="1" ht="12.75" x14ac:dyDescent="0.2">
      <c r="A20" s="28"/>
    </row>
    <row r="21" spans="1:43" x14ac:dyDescent="0.2">
      <c r="A21" s="61" t="s">
        <v>80</v>
      </c>
    </row>
    <row r="22" spans="1:43" ht="156" x14ac:dyDescent="0.2">
      <c r="A22" s="53" t="s">
        <v>84</v>
      </c>
    </row>
    <row r="23" spans="1:43" ht="24" x14ac:dyDescent="0.2">
      <c r="A23" s="64" t="s">
        <v>85</v>
      </c>
    </row>
    <row r="24" spans="1:43" ht="24" x14ac:dyDescent="0.2">
      <c r="A24" s="64" t="s">
        <v>86</v>
      </c>
    </row>
    <row r="25" spans="1:43" ht="24" x14ac:dyDescent="0.2">
      <c r="A25" s="64" t="s">
        <v>87</v>
      </c>
    </row>
    <row r="26" spans="1:43" x14ac:dyDescent="0.2">
      <c r="A26" s="13"/>
    </row>
    <row r="27" spans="1:43" x14ac:dyDescent="0.2">
      <c r="A27" s="58" t="s">
        <v>58</v>
      </c>
    </row>
    <row r="28" spans="1:43" x14ac:dyDescent="0.2">
      <c r="A28" s="59" t="s">
        <v>59</v>
      </c>
    </row>
    <row r="29" spans="1:43" x14ac:dyDescent="0.2">
      <c r="A29" s="60" t="s">
        <v>60</v>
      </c>
    </row>
    <row r="30" spans="1:43" x14ac:dyDescent="0.2">
      <c r="A30" s="60" t="s">
        <v>61</v>
      </c>
    </row>
    <row r="31" spans="1:43" x14ac:dyDescent="0.2">
      <c r="A31" s="60" t="s">
        <v>62</v>
      </c>
    </row>
    <row r="32" spans="1:43" x14ac:dyDescent="0.2">
      <c r="A32" s="60" t="s">
        <v>63</v>
      </c>
    </row>
    <row r="33" spans="1:1" x14ac:dyDescent="0.2">
      <c r="A33" s="60" t="s">
        <v>64</v>
      </c>
    </row>
    <row r="34" spans="1:1" x14ac:dyDescent="0.2">
      <c r="A34" s="13"/>
    </row>
    <row r="35" spans="1:1" x14ac:dyDescent="0.2">
      <c r="A35" s="65" t="s">
        <v>65</v>
      </c>
    </row>
    <row r="36" spans="1:1" ht="84" x14ac:dyDescent="0.2">
      <c r="A36" s="51" t="s">
        <v>88</v>
      </c>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60"/>
  <sheetViews>
    <sheetView zoomScale="110" zoomScaleNormal="110" workbookViewId="0">
      <pane xSplit="1" topLeftCell="AA1" activePane="topRight" state="frozen"/>
      <selection activeCell="A34" sqref="A34"/>
      <selection pane="topRight" activeCell="AF3" sqref="AF3:AI10"/>
    </sheetView>
  </sheetViews>
  <sheetFormatPr defaultColWidth="8.42578125" defaultRowHeight="12" x14ac:dyDescent="0.2"/>
  <cols>
    <col min="1" max="1" width="46.710937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customWidth="1"/>
    <col min="33" max="35" width="9.140625" style="2" customWidth="1"/>
    <col min="36" max="16384" width="8.42578125" style="2"/>
  </cols>
  <sheetData>
    <row r="1" spans="1:39" s="5" customFormat="1" ht="24" x14ac:dyDescent="0.2">
      <c r="A1" s="47" t="s">
        <v>50</v>
      </c>
      <c r="B1" s="4"/>
      <c r="C1" s="4"/>
      <c r="D1" s="4"/>
      <c r="E1" s="4"/>
      <c r="F1" s="4"/>
      <c r="G1" s="4"/>
      <c r="H1" s="4"/>
      <c r="I1" s="4"/>
      <c r="J1" s="4"/>
      <c r="K1" s="4"/>
      <c r="L1" s="4"/>
      <c r="M1" s="4"/>
      <c r="N1" s="4"/>
      <c r="O1" s="4"/>
      <c r="P1" s="4"/>
      <c r="Q1" s="4"/>
      <c r="R1" s="4"/>
      <c r="S1" s="4"/>
      <c r="T1" s="4"/>
      <c r="U1" s="4"/>
      <c r="V1" s="4"/>
      <c r="W1" s="4"/>
      <c r="X1" s="4"/>
    </row>
    <row r="2" spans="1:39" s="5" customFormat="1" ht="12.75" x14ac:dyDescent="0.2">
      <c r="A2" s="6" t="s">
        <v>5</v>
      </c>
      <c r="B2" s="7"/>
      <c r="C2" s="7"/>
      <c r="D2" s="7"/>
      <c r="E2" s="7"/>
      <c r="F2" s="7"/>
      <c r="G2" s="7"/>
      <c r="H2" s="7"/>
      <c r="I2" s="7"/>
      <c r="J2" s="7"/>
      <c r="K2" s="7"/>
      <c r="L2" s="7"/>
      <c r="M2" s="7"/>
      <c r="N2" s="7"/>
      <c r="O2" s="7"/>
      <c r="P2" s="7"/>
      <c r="Q2" s="7"/>
      <c r="R2" s="7"/>
      <c r="S2" s="7"/>
      <c r="T2" s="7"/>
      <c r="U2" s="7"/>
      <c r="V2" s="7"/>
      <c r="W2" s="7"/>
      <c r="X2" s="7"/>
    </row>
    <row r="3" spans="1:39" s="11" customFormat="1" ht="25.5" x14ac:dyDescent="0.2">
      <c r="A3" s="8"/>
      <c r="B3" s="10" t="s">
        <v>95</v>
      </c>
      <c r="C3" s="10" t="e">
        <f>'BAR BB| Open rates'!#REF!</f>
        <v>#REF!</v>
      </c>
      <c r="D3" s="10" t="e">
        <f>'BAR BB| Open rates'!#REF!</f>
        <v>#REF!</v>
      </c>
      <c r="E3" s="10" t="e">
        <f>'BAR BB| Open rates'!#REF!</f>
        <v>#REF!</v>
      </c>
      <c r="F3" s="10" t="e">
        <f>'BAR BB| Open rates'!#REF!</f>
        <v>#REF!</v>
      </c>
      <c r="G3" s="10" t="e">
        <f>'BAR BB| Open rates'!#REF!</f>
        <v>#REF!</v>
      </c>
      <c r="H3" s="10" t="e">
        <f>'BAR BB| Open rates'!#REF!</f>
        <v>#REF!</v>
      </c>
      <c r="I3" s="10" t="e">
        <f>'BAR BB| Open rates'!#REF!</f>
        <v>#REF!</v>
      </c>
      <c r="J3" s="10" t="e">
        <f>'BAR BB| Open rates'!#REF!</f>
        <v>#REF!</v>
      </c>
      <c r="K3" s="10" t="e">
        <f>'BAR BB| Open rates'!#REF!</f>
        <v>#REF!</v>
      </c>
      <c r="L3" s="10" t="e">
        <f>'BAR BB| Open rates'!#REF!</f>
        <v>#REF!</v>
      </c>
      <c r="M3" s="10" t="e">
        <f>'BAR BB| Open rates'!#REF!</f>
        <v>#REF!</v>
      </c>
      <c r="N3" s="10" t="e">
        <f>'BAR BB| Open rates'!#REF!</f>
        <v>#REF!</v>
      </c>
      <c r="O3" s="10" t="e">
        <f>'BAR BB| Open rates'!#REF!</f>
        <v>#REF!</v>
      </c>
      <c r="P3" s="10" t="e">
        <f>'BAR BB| Open rates'!#REF!</f>
        <v>#REF!</v>
      </c>
      <c r="Q3" s="10" t="e">
        <f>'BAR BB| Open rates'!#REF!</f>
        <v>#REF!</v>
      </c>
      <c r="R3" s="10" t="e">
        <f>'BAR BB| Open rates'!#REF!</f>
        <v>#REF!</v>
      </c>
      <c r="S3" s="10" t="e">
        <f>'BAR BB| Open rates'!#REF!</f>
        <v>#REF!</v>
      </c>
      <c r="T3" s="10" t="e">
        <f>'BAR BB| Open rates'!#REF!</f>
        <v>#REF!</v>
      </c>
      <c r="U3" s="10" t="e">
        <f>'BAR BB| Open rates'!#REF!</f>
        <v>#REF!</v>
      </c>
      <c r="V3" s="99" t="e">
        <f>'BAR BB| Open rates'!#REF!</f>
        <v>#REF!</v>
      </c>
      <c r="W3" s="73" t="e">
        <f>'BAR BB| Open rates'!#REF!</f>
        <v>#REF!</v>
      </c>
      <c r="X3" s="73" t="e">
        <f>'BAR BB| Open rates'!#REF!</f>
        <v>#REF!</v>
      </c>
      <c r="Y3" s="73" t="e">
        <f>'BAR BB| Open rates'!#REF!</f>
        <v>#REF!</v>
      </c>
      <c r="Z3" s="73" t="e">
        <f>'BAR BB| Open rates'!#REF!</f>
        <v>#REF!</v>
      </c>
      <c r="AA3" s="73" t="e">
        <f>'BAR BB| Open rates'!#REF!</f>
        <v>#REF!</v>
      </c>
      <c r="AB3" s="73" t="e">
        <f>'BAR BB| Open rates'!#REF!</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row>
    <row r="4" spans="1:39" s="11" customFormat="1" ht="18.75" customHeight="1" x14ac:dyDescent="0.2">
      <c r="A4" s="8" t="s">
        <v>0</v>
      </c>
      <c r="B4" s="98"/>
      <c r="C4" s="98"/>
      <c r="D4" s="98"/>
      <c r="E4" s="98"/>
      <c r="F4" s="98"/>
      <c r="G4" s="98"/>
      <c r="H4" s="98"/>
      <c r="I4" s="98"/>
      <c r="J4" s="98"/>
      <c r="K4" s="98"/>
      <c r="L4" s="98"/>
      <c r="M4" s="98"/>
      <c r="N4" s="98"/>
      <c r="O4" s="98"/>
      <c r="P4" s="98"/>
      <c r="Q4" s="98"/>
      <c r="R4" s="98"/>
      <c r="S4" s="98"/>
      <c r="T4" s="98"/>
      <c r="U4" s="98"/>
      <c r="V4" s="98"/>
      <c r="W4" s="73" t="e">
        <f>'BAR BB| Open rates'!#REF!</f>
        <v>#REF!</v>
      </c>
      <c r="X4" s="73" t="e">
        <f>'BAR BB| Open rates'!#REF!</f>
        <v>#REF!</v>
      </c>
      <c r="Y4" s="73" t="e">
        <f>'BAR BB| Open rates'!#REF!</f>
        <v>#REF!</v>
      </c>
      <c r="Z4" s="73" t="e">
        <f>'BAR BB| Open rates'!#REF!</f>
        <v>#REF!</v>
      </c>
      <c r="AA4" s="73" t="e">
        <f>'BAR BB| Open rates'!#REF!</f>
        <v>#REF!</v>
      </c>
      <c r="AB4" s="73" t="e">
        <f>'BAR BB| Open rates'!#REF!</f>
        <v>#REF!</v>
      </c>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row>
    <row r="5" spans="1:39" s="14" customFormat="1" ht="12" customHeight="1" x14ac:dyDescent="0.2">
      <c r="A5" s="75" t="s">
        <v>53</v>
      </c>
    </row>
    <row r="6" spans="1:39" s="14" customFormat="1" ht="12" customHeight="1" x14ac:dyDescent="0.2">
      <c r="A6" s="42">
        <v>1</v>
      </c>
      <c r="B6" s="33" t="e">
        <f>'BAR BB| Open rates'!#REF!</f>
        <v>#REF!</v>
      </c>
      <c r="C6" s="33" t="e">
        <f>'BAR BB| Open rates'!#REF!</f>
        <v>#REF!</v>
      </c>
      <c r="D6" s="33" t="e">
        <f>'BAR BB| Open rates'!#REF!</f>
        <v>#REF!</v>
      </c>
      <c r="E6" s="33" t="e">
        <f>'BAR BB| Open rates'!#REF!</f>
        <v>#REF!</v>
      </c>
      <c r="F6" s="33" t="e">
        <f>'BAR BB| Open rates'!#REF!</f>
        <v>#REF!</v>
      </c>
      <c r="G6" s="33" t="e">
        <f>'BAR BB| Open rates'!#REF!</f>
        <v>#REF!</v>
      </c>
      <c r="H6" s="33" t="e">
        <f>'BAR BB| Open rates'!#REF!</f>
        <v>#REF!</v>
      </c>
      <c r="I6" s="33" t="e">
        <f>'BAR BB| Open rates'!#REF!</f>
        <v>#REF!</v>
      </c>
      <c r="J6" s="33" t="e">
        <f>'BAR BB| Open rates'!#REF!</f>
        <v>#REF!</v>
      </c>
      <c r="K6" s="33" t="e">
        <f>'BAR BB| Open rates'!#REF!</f>
        <v>#REF!</v>
      </c>
      <c r="L6" s="33" t="e">
        <f>'BAR BB| Open rates'!#REF!</f>
        <v>#REF!</v>
      </c>
      <c r="M6" s="33" t="e">
        <f>'BAR BB| Open rates'!#REF!</f>
        <v>#REF!</v>
      </c>
      <c r="N6" s="33" t="e">
        <f>'BAR BB| Open rates'!#REF!</f>
        <v>#REF!</v>
      </c>
      <c r="O6" s="33" t="e">
        <f>'BAR BB| Open rates'!#REF!</f>
        <v>#REF!</v>
      </c>
      <c r="P6" s="33" t="e">
        <f>'BAR BB| Open rates'!#REF!</f>
        <v>#REF!</v>
      </c>
      <c r="Q6" s="33" t="e">
        <f>'BAR BB| Open rates'!#REF!</f>
        <v>#REF!</v>
      </c>
      <c r="R6" s="33" t="e">
        <f>'BAR BB| Open rates'!#REF!</f>
        <v>#REF!</v>
      </c>
      <c r="S6" s="33" t="e">
        <f>'BAR BB| Open rates'!#REF!</f>
        <v>#REF!</v>
      </c>
      <c r="T6" s="33" t="e">
        <f>'BAR BB| Open rates'!#REF!</f>
        <v>#REF!</v>
      </c>
      <c r="U6" s="33" t="e">
        <f>'BAR BB| Open rates'!#REF!</f>
        <v>#REF!</v>
      </c>
      <c r="V6" s="33" t="e">
        <f>'BAR BB| Open rates'!#REF!</f>
        <v>#REF!</v>
      </c>
      <c r="W6" s="33" t="e">
        <f>'BAR BB| Open rates'!#REF!</f>
        <v>#REF!</v>
      </c>
      <c r="X6" s="33" t="e">
        <f>'BAR BB| Open rates'!#REF!</f>
        <v>#REF!</v>
      </c>
      <c r="Y6" s="33" t="e">
        <f>'BAR BB| Open rates'!#REF!</f>
        <v>#REF!</v>
      </c>
      <c r="Z6" s="33" t="e">
        <f>'BAR BB| Open rates'!#REF!</f>
        <v>#REF!</v>
      </c>
      <c r="AA6" s="33" t="e">
        <f>'BAR BB| Open rates'!#REF!</f>
        <v>#REF!</v>
      </c>
      <c r="AB6" s="33" t="e">
        <f>'BAR BB| Open rates'!#REF!</f>
        <v>#REF!</v>
      </c>
      <c r="AC6" s="33" t="e">
        <f>'BAR BB| Open rates'!#REF!</f>
        <v>#REF!</v>
      </c>
      <c r="AD6" s="33" t="e">
        <f>'BAR BB| Open rates'!#REF!</f>
        <v>#REF!</v>
      </c>
      <c r="AE6" s="33" t="e">
        <f>'BAR BB| Open rates'!#REF!</f>
        <v>#REF!</v>
      </c>
      <c r="AF6" s="33" t="e">
        <f>'BAR BB| Open rates'!#REF!</f>
        <v>#REF!</v>
      </c>
      <c r="AG6" s="33" t="e">
        <f>'BAR BB| Open rates'!#REF!</f>
        <v>#REF!</v>
      </c>
      <c r="AH6" s="33" t="e">
        <f>'BAR BB| Open rates'!#REF!</f>
        <v>#REF!</v>
      </c>
      <c r="AI6" s="33" t="e">
        <f>'BAR BB| Open rates'!#REF!</f>
        <v>#REF!</v>
      </c>
    </row>
    <row r="7" spans="1:39" s="16" customFormat="1" ht="12" customHeight="1" x14ac:dyDescent="0.2">
      <c r="A7" s="15">
        <v>2</v>
      </c>
      <c r="B7" s="12" t="e">
        <f>'BAR BB| Open rates'!#REF!</f>
        <v>#REF!</v>
      </c>
      <c r="C7" s="12" t="e">
        <f>'BAR BB| Open rates'!#REF!</f>
        <v>#REF!</v>
      </c>
      <c r="D7" s="12" t="e">
        <f>'BAR BB| Open rates'!#REF!</f>
        <v>#REF!</v>
      </c>
      <c r="E7" s="12" t="e">
        <f>'BAR BB| Open rates'!#REF!</f>
        <v>#REF!</v>
      </c>
      <c r="F7" s="12" t="e">
        <f>'BAR BB| Open rates'!#REF!</f>
        <v>#REF!</v>
      </c>
      <c r="G7" s="12" t="e">
        <f>'BAR BB| Open rates'!#REF!</f>
        <v>#REF!</v>
      </c>
      <c r="H7" s="12" t="e">
        <f>'BAR BB| Open rates'!#REF!</f>
        <v>#REF!</v>
      </c>
      <c r="I7" s="12" t="e">
        <f>'BAR BB| Open rates'!#REF!</f>
        <v>#REF!</v>
      </c>
      <c r="J7" s="12" t="e">
        <f>'BAR BB| Open rates'!#REF!</f>
        <v>#REF!</v>
      </c>
      <c r="K7" s="12" t="e">
        <f>'BAR BB| Open rates'!#REF!</f>
        <v>#REF!</v>
      </c>
      <c r="L7" s="12" t="e">
        <f>'BAR BB| Open rates'!#REF!</f>
        <v>#REF!</v>
      </c>
      <c r="M7" s="12" t="e">
        <f>'BAR BB| Open rates'!#REF!</f>
        <v>#REF!</v>
      </c>
      <c r="N7" s="12" t="e">
        <f>'BAR BB| Open rates'!#REF!</f>
        <v>#REF!</v>
      </c>
      <c r="O7" s="12" t="e">
        <f>'BAR BB| Open rates'!#REF!</f>
        <v>#REF!</v>
      </c>
      <c r="P7" s="12" t="e">
        <f>'BAR BB| Open rates'!#REF!</f>
        <v>#REF!</v>
      </c>
      <c r="Q7" s="12" t="e">
        <f>'BAR BB| Open rates'!#REF!</f>
        <v>#REF!</v>
      </c>
      <c r="R7" s="12" t="e">
        <f>'BAR BB| Open rates'!#REF!</f>
        <v>#REF!</v>
      </c>
      <c r="S7" s="12" t="e">
        <f>'BAR BB| Open rates'!#REF!</f>
        <v>#REF!</v>
      </c>
      <c r="T7" s="12" t="e">
        <f>'BAR BB| Open rates'!#REF!</f>
        <v>#REF!</v>
      </c>
      <c r="U7" s="75" t="e">
        <f>'BAR BB| Open rates'!#REF!</f>
        <v>#REF!</v>
      </c>
      <c r="V7" s="75" t="e">
        <f>'BAR BB| Open rates'!#REF!</f>
        <v>#REF!</v>
      </c>
      <c r="W7" s="75" t="e">
        <f>'BAR BB| Open rates'!#REF!</f>
        <v>#REF!</v>
      </c>
      <c r="X7" s="75" t="e">
        <f>'BAR BB| Open rates'!#REF!</f>
        <v>#REF!</v>
      </c>
      <c r="Y7" s="75" t="e">
        <f>'BAR BB| Open rates'!#REF!</f>
        <v>#REF!</v>
      </c>
      <c r="Z7" s="75" t="e">
        <f>'BAR BB| Open rates'!#REF!</f>
        <v>#REF!</v>
      </c>
      <c r="AA7" s="75" t="e">
        <f>'BAR BB| Open rates'!#REF!</f>
        <v>#REF!</v>
      </c>
      <c r="AB7" s="75" t="e">
        <f>'BAR BB| Open rates'!#REF!</f>
        <v>#REF!</v>
      </c>
      <c r="AC7" s="75" t="e">
        <f>'BAR BB| Open rates'!#REF!</f>
        <v>#REF!</v>
      </c>
      <c r="AD7" s="75" t="e">
        <f>'BAR BB| Open rates'!#REF!</f>
        <v>#REF!</v>
      </c>
      <c r="AE7" s="75" t="e">
        <f>'BAR BB| Open rates'!#REF!</f>
        <v>#REF!</v>
      </c>
      <c r="AF7" s="75" t="e">
        <f>'BAR BB| Open rates'!#REF!</f>
        <v>#REF!</v>
      </c>
      <c r="AG7" s="75" t="e">
        <f>'BAR BB| Open rates'!#REF!</f>
        <v>#REF!</v>
      </c>
      <c r="AH7" s="75" t="e">
        <f>'BAR BB| Open rates'!#REF!</f>
        <v>#REF!</v>
      </c>
      <c r="AI7" s="75" t="e">
        <f>'BAR BB| Open rates'!#REF!</f>
        <v>#REF!</v>
      </c>
      <c r="AJ7" s="13"/>
      <c r="AK7" s="13"/>
      <c r="AL7" s="13"/>
      <c r="AM7" s="13"/>
    </row>
    <row r="8" spans="1:39" s="14" customFormat="1" ht="12" customHeight="1" x14ac:dyDescent="0.2">
      <c r="A8" s="75" t="s">
        <v>54</v>
      </c>
      <c r="B8" s="4"/>
      <c r="C8" s="4"/>
      <c r="D8" s="4"/>
      <c r="E8" s="4"/>
      <c r="F8" s="4"/>
      <c r="G8" s="4"/>
      <c r="H8" s="4"/>
      <c r="I8" s="4"/>
      <c r="J8" s="4"/>
      <c r="K8" s="4"/>
      <c r="L8" s="4"/>
      <c r="M8" s="4"/>
      <c r="N8" s="4"/>
      <c r="O8" s="4"/>
      <c r="P8" s="4"/>
      <c r="Q8" s="4"/>
      <c r="R8" s="4"/>
      <c r="S8" s="4"/>
      <c r="T8" s="4"/>
      <c r="U8" s="76"/>
      <c r="V8" s="76"/>
      <c r="W8" s="76"/>
      <c r="X8" s="76"/>
      <c r="Y8" s="76"/>
      <c r="Z8" s="76"/>
      <c r="AA8" s="76"/>
      <c r="AB8" s="76"/>
      <c r="AC8" s="76"/>
      <c r="AD8" s="76"/>
      <c r="AE8" s="76"/>
      <c r="AF8" s="76"/>
      <c r="AG8" s="76"/>
      <c r="AH8" s="76"/>
      <c r="AI8" s="76"/>
      <c r="AJ8" s="13"/>
      <c r="AK8" s="13"/>
      <c r="AL8" s="13"/>
      <c r="AM8" s="13"/>
    </row>
    <row r="9" spans="1:39" s="16" customFormat="1" ht="12" customHeight="1" x14ac:dyDescent="0.2">
      <c r="A9" s="15">
        <v>1</v>
      </c>
      <c r="B9" s="12" t="e">
        <f>'BAR BB| Open rates'!#REF!</f>
        <v>#REF!</v>
      </c>
      <c r="C9" s="12" t="e">
        <f>'BAR BB| Open rates'!#REF!</f>
        <v>#REF!</v>
      </c>
      <c r="D9" s="12" t="e">
        <f>'BAR BB| Open rates'!#REF!</f>
        <v>#REF!</v>
      </c>
      <c r="E9" s="12" t="e">
        <f>'BAR BB| Open rates'!#REF!</f>
        <v>#REF!</v>
      </c>
      <c r="F9" s="12" t="e">
        <f>'BAR BB| Open rates'!#REF!</f>
        <v>#REF!</v>
      </c>
      <c r="G9" s="12" t="e">
        <f>'BAR BB| Open rates'!#REF!</f>
        <v>#REF!</v>
      </c>
      <c r="H9" s="12" t="e">
        <f>'BAR BB| Open rates'!#REF!</f>
        <v>#REF!</v>
      </c>
      <c r="I9" s="12" t="e">
        <f>'BAR BB| Open rates'!#REF!</f>
        <v>#REF!</v>
      </c>
      <c r="J9" s="12" t="e">
        <f>'BAR BB| Open rates'!#REF!</f>
        <v>#REF!</v>
      </c>
      <c r="K9" s="12" t="e">
        <f>'BAR BB| Open rates'!#REF!</f>
        <v>#REF!</v>
      </c>
      <c r="L9" s="12" t="e">
        <f>'BAR BB| Open rates'!#REF!</f>
        <v>#REF!</v>
      </c>
      <c r="M9" s="12" t="e">
        <f>'BAR BB| Open rates'!#REF!</f>
        <v>#REF!</v>
      </c>
      <c r="N9" s="12" t="e">
        <f>'BAR BB| Open rates'!#REF!</f>
        <v>#REF!</v>
      </c>
      <c r="O9" s="12" t="e">
        <f>'BAR BB| Open rates'!#REF!</f>
        <v>#REF!</v>
      </c>
      <c r="P9" s="12" t="e">
        <f>'BAR BB| Open rates'!#REF!</f>
        <v>#REF!</v>
      </c>
      <c r="Q9" s="12" t="e">
        <f>'BAR BB| Open rates'!#REF!</f>
        <v>#REF!</v>
      </c>
      <c r="R9" s="12" t="e">
        <f>'BAR BB| Open rates'!#REF!</f>
        <v>#REF!</v>
      </c>
      <c r="S9" s="12" t="e">
        <f>'BAR BB| Open rates'!#REF!</f>
        <v>#REF!</v>
      </c>
      <c r="T9" s="12" t="e">
        <f>'BAR BB| Open rates'!#REF!</f>
        <v>#REF!</v>
      </c>
      <c r="U9" s="75" t="e">
        <f>'BAR BB| Open rates'!#REF!</f>
        <v>#REF!</v>
      </c>
      <c r="V9" s="75" t="e">
        <f>'BAR BB| Open rates'!#REF!</f>
        <v>#REF!</v>
      </c>
      <c r="W9" s="75" t="e">
        <f>'BAR BB| Open rates'!#REF!</f>
        <v>#REF!</v>
      </c>
      <c r="X9" s="75" t="e">
        <f>'BAR BB| Open rates'!#REF!</f>
        <v>#REF!</v>
      </c>
      <c r="Y9" s="75" t="e">
        <f>'BAR BB| Open rates'!#REF!</f>
        <v>#REF!</v>
      </c>
      <c r="Z9" s="75" t="e">
        <f>'BAR BB| Open rates'!#REF!</f>
        <v>#REF!</v>
      </c>
      <c r="AA9" s="75" t="e">
        <f>'BAR BB| Open rates'!#REF!</f>
        <v>#REF!</v>
      </c>
      <c r="AB9" s="75" t="e">
        <f>'BAR BB| Open rates'!#REF!</f>
        <v>#REF!</v>
      </c>
      <c r="AC9" s="75" t="e">
        <f>'BAR BB| Open rates'!#REF!</f>
        <v>#REF!</v>
      </c>
      <c r="AD9" s="75" t="e">
        <f>'BAR BB| Open rates'!#REF!</f>
        <v>#REF!</v>
      </c>
      <c r="AE9" s="75" t="e">
        <f>'BAR BB| Open rates'!#REF!</f>
        <v>#REF!</v>
      </c>
      <c r="AF9" s="75" t="e">
        <f>'BAR BB| Open rates'!#REF!</f>
        <v>#REF!</v>
      </c>
      <c r="AG9" s="75" t="e">
        <f>'BAR BB| Open rates'!#REF!</f>
        <v>#REF!</v>
      </c>
      <c r="AH9" s="75" t="e">
        <f>'BAR BB| Open rates'!#REF!</f>
        <v>#REF!</v>
      </c>
      <c r="AI9" s="75" t="e">
        <f>'BAR BB| Open rates'!#REF!</f>
        <v>#REF!</v>
      </c>
      <c r="AJ9" s="13"/>
      <c r="AK9" s="13"/>
      <c r="AL9" s="13"/>
      <c r="AM9" s="13"/>
    </row>
    <row r="10" spans="1:39" s="16" customFormat="1" ht="12" customHeight="1" x14ac:dyDescent="0.2">
      <c r="A10" s="15">
        <v>2</v>
      </c>
      <c r="B10" s="12" t="e">
        <f>'BAR BB| Open rates'!#REF!</f>
        <v>#REF!</v>
      </c>
      <c r="C10" s="12" t="e">
        <f>'BAR BB| Open rates'!#REF!</f>
        <v>#REF!</v>
      </c>
      <c r="D10" s="12" t="e">
        <f>'BAR BB| Open rates'!#REF!</f>
        <v>#REF!</v>
      </c>
      <c r="E10" s="12" t="e">
        <f>'BAR BB| Open rates'!#REF!</f>
        <v>#REF!</v>
      </c>
      <c r="F10" s="12" t="e">
        <f>'BAR BB| Open rates'!#REF!</f>
        <v>#REF!</v>
      </c>
      <c r="G10" s="12" t="e">
        <f>'BAR BB| Open rates'!#REF!</f>
        <v>#REF!</v>
      </c>
      <c r="H10" s="12" t="e">
        <f>'BAR BB| Open rates'!#REF!</f>
        <v>#REF!</v>
      </c>
      <c r="I10" s="12" t="e">
        <f>'BAR BB| Open rates'!#REF!</f>
        <v>#REF!</v>
      </c>
      <c r="J10" s="12" t="e">
        <f>'BAR BB| Open rates'!#REF!</f>
        <v>#REF!</v>
      </c>
      <c r="K10" s="12" t="e">
        <f>'BAR BB| Open rates'!#REF!</f>
        <v>#REF!</v>
      </c>
      <c r="L10" s="12" t="e">
        <f>'BAR BB| Open rates'!#REF!</f>
        <v>#REF!</v>
      </c>
      <c r="M10" s="12" t="e">
        <f>'BAR BB| Open rates'!#REF!</f>
        <v>#REF!</v>
      </c>
      <c r="N10" s="12" t="e">
        <f>'BAR BB| Open rates'!#REF!</f>
        <v>#REF!</v>
      </c>
      <c r="O10" s="12" t="e">
        <f>'BAR BB| Open rates'!#REF!</f>
        <v>#REF!</v>
      </c>
      <c r="P10" s="12" t="e">
        <f>'BAR BB| Open rates'!#REF!</f>
        <v>#REF!</v>
      </c>
      <c r="Q10" s="12" t="e">
        <f>'BAR BB| Open rates'!#REF!</f>
        <v>#REF!</v>
      </c>
      <c r="R10" s="12" t="e">
        <f>'BAR BB| Open rates'!#REF!</f>
        <v>#REF!</v>
      </c>
      <c r="S10" s="12" t="e">
        <f>'BAR BB| Open rates'!#REF!</f>
        <v>#REF!</v>
      </c>
      <c r="T10" s="12" t="e">
        <f>'BAR BB| Open rates'!#REF!</f>
        <v>#REF!</v>
      </c>
      <c r="U10" s="75" t="e">
        <f>'BAR BB| Open rates'!#REF!</f>
        <v>#REF!</v>
      </c>
      <c r="V10" s="75" t="e">
        <f>'BAR BB| Open rates'!#REF!</f>
        <v>#REF!</v>
      </c>
      <c r="W10" s="75" t="e">
        <f>'BAR BB| Open rates'!#REF!</f>
        <v>#REF!</v>
      </c>
      <c r="X10" s="75" t="e">
        <f>'BAR BB| Open rates'!#REF!</f>
        <v>#REF!</v>
      </c>
      <c r="Y10" s="75" t="e">
        <f>'BAR BB| Open rates'!#REF!</f>
        <v>#REF!</v>
      </c>
      <c r="Z10" s="75" t="e">
        <f>'BAR BB| Open rates'!#REF!</f>
        <v>#REF!</v>
      </c>
      <c r="AA10" s="75" t="e">
        <f>'BAR BB| Open rates'!#REF!</f>
        <v>#REF!</v>
      </c>
      <c r="AB10" s="75" t="e">
        <f>'BAR BB| Open rates'!#REF!</f>
        <v>#REF!</v>
      </c>
      <c r="AC10" s="75" t="e">
        <f>'BAR BB| Open rates'!#REF!</f>
        <v>#REF!</v>
      </c>
      <c r="AD10" s="75" t="e">
        <f>'BAR BB| Open rates'!#REF!</f>
        <v>#REF!</v>
      </c>
      <c r="AE10" s="75" t="e">
        <f>'BAR BB| Open rates'!#REF!</f>
        <v>#REF!</v>
      </c>
      <c r="AF10" s="75" t="e">
        <f>'BAR BB| Open rates'!#REF!</f>
        <v>#REF!</v>
      </c>
      <c r="AG10" s="75" t="e">
        <f>'BAR BB| Open rates'!#REF!</f>
        <v>#REF!</v>
      </c>
      <c r="AH10" s="75" t="e">
        <f>'BAR BB| Open rates'!#REF!</f>
        <v>#REF!</v>
      </c>
      <c r="AI10" s="75" t="e">
        <f>'BAR BB| Open rates'!#REF!</f>
        <v>#REF!</v>
      </c>
      <c r="AJ10" s="13"/>
      <c r="AK10" s="13"/>
      <c r="AL10" s="13"/>
      <c r="AM10" s="13"/>
    </row>
    <row r="11" spans="1:39" s="16" customFormat="1" ht="12" customHeight="1" x14ac:dyDescent="0.2">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5"/>
      <c r="AB11" s="5"/>
      <c r="AC11" s="5"/>
      <c r="AD11" s="5"/>
      <c r="AE11" s="5"/>
      <c r="AF11" s="13"/>
      <c r="AG11" s="13"/>
      <c r="AH11" s="13"/>
      <c r="AI11" s="13"/>
      <c r="AJ11" s="13"/>
      <c r="AK11" s="13"/>
      <c r="AL11" s="13"/>
      <c r="AM11" s="13"/>
    </row>
    <row r="12" spans="1:39" customFormat="1" ht="12.75" x14ac:dyDescent="0.2">
      <c r="A12" s="23" t="s">
        <v>36</v>
      </c>
    </row>
    <row r="15" spans="1:39" s="5" customFormat="1" ht="12.75" x14ac:dyDescent="0.2">
      <c r="A15" s="6" t="s">
        <v>47</v>
      </c>
      <c r="B15" s="7"/>
      <c r="C15" s="7"/>
      <c r="D15" s="7"/>
      <c r="E15" s="7"/>
      <c r="F15" s="7"/>
      <c r="G15" s="7"/>
      <c r="H15" s="7"/>
      <c r="I15" s="7"/>
      <c r="J15" s="7"/>
      <c r="K15" s="7"/>
      <c r="L15" s="7"/>
      <c r="M15" s="7"/>
      <c r="N15" s="7"/>
      <c r="O15" s="7"/>
      <c r="P15" s="7"/>
      <c r="Q15" s="7"/>
      <c r="R15" s="7"/>
      <c r="S15" s="7"/>
      <c r="T15" s="7"/>
      <c r="U15" s="7"/>
      <c r="V15" s="7"/>
      <c r="W15" s="7"/>
      <c r="X15" s="7"/>
      <c r="Y15" s="7"/>
      <c r="Z15" s="7"/>
    </row>
    <row r="16" spans="1:39" s="11" customFormat="1" ht="25.5" x14ac:dyDescent="0.2">
      <c r="A16" s="8"/>
      <c r="B16" s="10" t="str">
        <f t="shared" ref="B16:H16" si="0">B3</f>
        <v>20.12.2020-24.12.2020</v>
      </c>
      <c r="C16" s="10" t="e">
        <f t="shared" si="0"/>
        <v>#REF!</v>
      </c>
      <c r="D16" s="10" t="e">
        <f t="shared" si="0"/>
        <v>#REF!</v>
      </c>
      <c r="E16" s="10" t="e">
        <f t="shared" si="0"/>
        <v>#REF!</v>
      </c>
      <c r="F16" s="10" t="e">
        <f t="shared" si="0"/>
        <v>#REF!</v>
      </c>
      <c r="G16" s="10" t="e">
        <f t="shared" si="0"/>
        <v>#REF!</v>
      </c>
      <c r="H16" s="10" t="e">
        <f t="shared" si="0"/>
        <v>#REF!</v>
      </c>
      <c r="I16" s="10" t="e">
        <f t="shared" ref="I16:P16" si="1">I3</f>
        <v>#REF!</v>
      </c>
      <c r="J16" s="10" t="e">
        <f t="shared" si="1"/>
        <v>#REF!</v>
      </c>
      <c r="K16" s="10" t="e">
        <f t="shared" si="1"/>
        <v>#REF!</v>
      </c>
      <c r="L16" s="10" t="e">
        <f t="shared" si="1"/>
        <v>#REF!</v>
      </c>
      <c r="M16" s="10" t="e">
        <f t="shared" si="1"/>
        <v>#REF!</v>
      </c>
      <c r="N16" s="10" t="e">
        <f t="shared" si="1"/>
        <v>#REF!</v>
      </c>
      <c r="O16" s="10" t="e">
        <f t="shared" si="1"/>
        <v>#REF!</v>
      </c>
      <c r="P16" s="10" t="e">
        <f t="shared" si="1"/>
        <v>#REF!</v>
      </c>
      <c r="Q16" s="10" t="e">
        <f t="shared" ref="Q16:V16" si="2">Q3</f>
        <v>#REF!</v>
      </c>
      <c r="R16" s="10" t="e">
        <f t="shared" si="2"/>
        <v>#REF!</v>
      </c>
      <c r="S16" s="10" t="e">
        <f t="shared" si="2"/>
        <v>#REF!</v>
      </c>
      <c r="T16" s="10" t="e">
        <f t="shared" si="2"/>
        <v>#REF!</v>
      </c>
      <c r="U16" s="10" t="e">
        <f t="shared" si="2"/>
        <v>#REF!</v>
      </c>
      <c r="V16" s="10" t="e">
        <f t="shared" si="2"/>
        <v>#REF!</v>
      </c>
      <c r="W16" s="73" t="e">
        <f>W3</f>
        <v>#REF!</v>
      </c>
      <c r="X16" s="73" t="e">
        <f t="shared" ref="X16:AA16" si="3">X3</f>
        <v>#REF!</v>
      </c>
      <c r="Y16" s="73" t="e">
        <f t="shared" si="3"/>
        <v>#REF!</v>
      </c>
      <c r="Z16" s="73" t="e">
        <f t="shared" si="3"/>
        <v>#REF!</v>
      </c>
      <c r="AA16" s="73" t="e">
        <f t="shared" si="3"/>
        <v>#REF!</v>
      </c>
      <c r="AB16" s="73" t="e">
        <f t="shared" ref="AB16:AC16" si="4">AB3</f>
        <v>#REF!</v>
      </c>
      <c r="AC16" s="73" t="e">
        <f t="shared" si="4"/>
        <v>#REF!</v>
      </c>
      <c r="AD16" s="73" t="e">
        <f t="shared" ref="AD16" si="5">AD3</f>
        <v>#REF!</v>
      </c>
      <c r="AE16" s="73" t="e">
        <f t="shared" ref="AE16:AI16" si="6">AE3</f>
        <v>#REF!</v>
      </c>
      <c r="AF16" s="73" t="e">
        <f t="shared" si="6"/>
        <v>#REF!</v>
      </c>
      <c r="AG16" s="73" t="e">
        <f t="shared" si="6"/>
        <v>#REF!</v>
      </c>
      <c r="AH16" s="73" t="e">
        <f t="shared" si="6"/>
        <v>#REF!</v>
      </c>
      <c r="AI16" s="73" t="e">
        <f t="shared" si="6"/>
        <v>#REF!</v>
      </c>
    </row>
    <row r="17" spans="1:35" s="11" customFormat="1" ht="20.25" customHeight="1" x14ac:dyDescent="0.2">
      <c r="A17" s="8" t="s">
        <v>0</v>
      </c>
      <c r="B17" s="10"/>
      <c r="C17" s="10"/>
      <c r="D17" s="10"/>
      <c r="E17" s="10"/>
      <c r="F17" s="10"/>
      <c r="G17" s="10"/>
      <c r="H17" s="10"/>
      <c r="I17" s="10"/>
      <c r="J17" s="10"/>
      <c r="K17" s="10"/>
      <c r="L17" s="10"/>
      <c r="M17" s="10"/>
      <c r="N17" s="10"/>
      <c r="O17" s="10"/>
      <c r="P17" s="10"/>
      <c r="Q17" s="10"/>
      <c r="R17" s="10"/>
      <c r="S17" s="10"/>
      <c r="T17" s="10"/>
      <c r="U17" s="10"/>
      <c r="V17" s="10"/>
      <c r="W17" s="73" t="e">
        <f>W4</f>
        <v>#REF!</v>
      </c>
      <c r="X17" s="73" t="e">
        <f t="shared" ref="X17:AA17" si="7">X4</f>
        <v>#REF!</v>
      </c>
      <c r="Y17" s="73" t="e">
        <f t="shared" si="7"/>
        <v>#REF!</v>
      </c>
      <c r="Z17" s="73" t="e">
        <f t="shared" si="7"/>
        <v>#REF!</v>
      </c>
      <c r="AA17" s="73" t="e">
        <f t="shared" si="7"/>
        <v>#REF!</v>
      </c>
      <c r="AB17" s="73" t="e">
        <f t="shared" ref="AB17:AC17" si="8">AB4</f>
        <v>#REF!</v>
      </c>
      <c r="AC17" s="73" t="e">
        <f t="shared" si="8"/>
        <v>#REF!</v>
      </c>
      <c r="AD17" s="73" t="e">
        <f t="shared" ref="AD17" si="9">AD4</f>
        <v>#REF!</v>
      </c>
      <c r="AE17" s="73" t="e">
        <f t="shared" ref="AE17:AI17" si="10">AE4</f>
        <v>#REF!</v>
      </c>
      <c r="AF17" s="73" t="e">
        <f t="shared" si="10"/>
        <v>#REF!</v>
      </c>
      <c r="AG17" s="73" t="e">
        <f t="shared" si="10"/>
        <v>#REF!</v>
      </c>
      <c r="AH17" s="73" t="e">
        <f t="shared" si="10"/>
        <v>#REF!</v>
      </c>
      <c r="AI17" s="73" t="e">
        <f t="shared" si="10"/>
        <v>#REF!</v>
      </c>
    </row>
    <row r="18" spans="1:35" s="14" customFormat="1" ht="12" customHeight="1" x14ac:dyDescent="0.2">
      <c r="A18" s="75" t="s">
        <v>53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s="14" customFormat="1" ht="12" customHeight="1" x14ac:dyDescent="0.2">
      <c r="A19" s="42">
        <v>1</v>
      </c>
      <c r="B19" s="10" t="e">
        <f>B6*0.9+1100</f>
        <v>#REF!</v>
      </c>
      <c r="C19" s="10" t="e">
        <f>C6*0.9+1100</f>
        <v>#REF!</v>
      </c>
      <c r="D19" s="10" t="e">
        <f>D6*0.9+2100</f>
        <v>#REF!</v>
      </c>
      <c r="E19" s="10" t="e">
        <f>E6*0.9+2100</f>
        <v>#REF!</v>
      </c>
      <c r="F19" s="10" t="e">
        <f>F6*0.9+2100</f>
        <v>#REF!</v>
      </c>
      <c r="G19" s="10" t="e">
        <f>G6*0.9+2100</f>
        <v>#REF!</v>
      </c>
      <c r="H19" s="10" t="e">
        <f>H6*0.9+2100</f>
        <v>#REF!</v>
      </c>
      <c r="I19" s="10" t="e">
        <f>I6*0.9+1700</f>
        <v>#REF!</v>
      </c>
      <c r="J19" s="10" t="e">
        <f t="shared" ref="J19:P19" si="11">J6*0.9+1700</f>
        <v>#REF!</v>
      </c>
      <c r="K19" s="10" t="e">
        <f t="shared" si="11"/>
        <v>#REF!</v>
      </c>
      <c r="L19" s="10" t="e">
        <f t="shared" si="11"/>
        <v>#REF!</v>
      </c>
      <c r="M19" s="10" t="e">
        <f t="shared" si="11"/>
        <v>#REF!</v>
      </c>
      <c r="N19" s="10" t="e">
        <f t="shared" si="11"/>
        <v>#REF!</v>
      </c>
      <c r="O19" s="10" t="e">
        <f t="shared" si="11"/>
        <v>#REF!</v>
      </c>
      <c r="P19" s="10" t="e">
        <f t="shared" si="11"/>
        <v>#REF!</v>
      </c>
      <c r="Q19" s="10" t="e">
        <f t="shared" ref="Q19:W19" si="12">Q6*0.9+1700</f>
        <v>#REF!</v>
      </c>
      <c r="R19" s="10" t="e">
        <f t="shared" si="12"/>
        <v>#REF!</v>
      </c>
      <c r="S19" s="10" t="e">
        <f t="shared" si="12"/>
        <v>#REF!</v>
      </c>
      <c r="T19" s="10" t="e">
        <f t="shared" si="12"/>
        <v>#REF!</v>
      </c>
      <c r="U19" s="10" t="e">
        <f t="shared" si="12"/>
        <v>#REF!</v>
      </c>
      <c r="V19" s="10" t="e">
        <f t="shared" si="12"/>
        <v>#REF!</v>
      </c>
      <c r="W19" s="10" t="e">
        <f t="shared" si="12"/>
        <v>#REF!</v>
      </c>
      <c r="X19" s="10" t="e">
        <f t="shared" ref="X19:AA19" si="13">X6*0.9+1700</f>
        <v>#REF!</v>
      </c>
      <c r="Y19" s="10" t="e">
        <f t="shared" si="13"/>
        <v>#REF!</v>
      </c>
      <c r="Z19" s="10" t="e">
        <f t="shared" si="13"/>
        <v>#REF!</v>
      </c>
      <c r="AA19" s="10" t="e">
        <f t="shared" si="13"/>
        <v>#REF!</v>
      </c>
      <c r="AB19" s="10" t="e">
        <f t="shared" ref="AB19:AC19" si="14">AB6*0.9+1700</f>
        <v>#REF!</v>
      </c>
      <c r="AC19" s="10" t="e">
        <f t="shared" si="14"/>
        <v>#REF!</v>
      </c>
      <c r="AD19" s="10" t="e">
        <f>AD6*0.9+1100</f>
        <v>#REF!</v>
      </c>
      <c r="AE19" s="10" t="e">
        <f t="shared" ref="AE19:AI19" si="15">AE6*0.9+1100</f>
        <v>#REF!</v>
      </c>
      <c r="AF19" s="10" t="e">
        <f t="shared" si="15"/>
        <v>#REF!</v>
      </c>
      <c r="AG19" s="10" t="e">
        <f t="shared" si="15"/>
        <v>#REF!</v>
      </c>
      <c r="AH19" s="10" t="e">
        <f t="shared" si="15"/>
        <v>#REF!</v>
      </c>
      <c r="AI19" s="10" t="e">
        <f t="shared" si="15"/>
        <v>#REF!</v>
      </c>
    </row>
    <row r="20" spans="1:35" s="14" customFormat="1" ht="12" customHeight="1" x14ac:dyDescent="0.2">
      <c r="A20" s="15">
        <v>2</v>
      </c>
      <c r="B20" s="10" t="e">
        <f>B7*0.9+2200</f>
        <v>#REF!</v>
      </c>
      <c r="C20" s="10" t="e">
        <f>C7*0.9+2200</f>
        <v>#REF!</v>
      </c>
      <c r="D20" s="10" t="e">
        <f>D7*0.9+4200</f>
        <v>#REF!</v>
      </c>
      <c r="E20" s="10" t="e">
        <f>E7*0.9+4200</f>
        <v>#REF!</v>
      </c>
      <c r="F20" s="10" t="e">
        <f>F7*0.9+4200</f>
        <v>#REF!</v>
      </c>
      <c r="G20" s="10" t="e">
        <f>G7*0.9+4200</f>
        <v>#REF!</v>
      </c>
      <c r="H20" s="10" t="e">
        <f>H7*0.9+4200</f>
        <v>#REF!</v>
      </c>
      <c r="I20" s="10" t="e">
        <f>I7*0.9+3400</f>
        <v>#REF!</v>
      </c>
      <c r="J20" s="10" t="e">
        <f t="shared" ref="J20:P20" si="16">J7*0.9+3400</f>
        <v>#REF!</v>
      </c>
      <c r="K20" s="10" t="e">
        <f t="shared" si="16"/>
        <v>#REF!</v>
      </c>
      <c r="L20" s="10" t="e">
        <f t="shared" si="16"/>
        <v>#REF!</v>
      </c>
      <c r="M20" s="10" t="e">
        <f t="shared" si="16"/>
        <v>#REF!</v>
      </c>
      <c r="N20" s="10" t="e">
        <f t="shared" si="16"/>
        <v>#REF!</v>
      </c>
      <c r="O20" s="10" t="e">
        <f t="shared" si="16"/>
        <v>#REF!</v>
      </c>
      <c r="P20" s="10" t="e">
        <f t="shared" si="16"/>
        <v>#REF!</v>
      </c>
      <c r="Q20" s="10" t="e">
        <f t="shared" ref="Q20:W20" si="17">Q7*0.9+3400</f>
        <v>#REF!</v>
      </c>
      <c r="R20" s="10" t="e">
        <f t="shared" si="17"/>
        <v>#REF!</v>
      </c>
      <c r="S20" s="10" t="e">
        <f t="shared" si="17"/>
        <v>#REF!</v>
      </c>
      <c r="T20" s="10" t="e">
        <f t="shared" si="17"/>
        <v>#REF!</v>
      </c>
      <c r="U20" s="10" t="e">
        <f t="shared" si="17"/>
        <v>#REF!</v>
      </c>
      <c r="V20" s="10" t="e">
        <f t="shared" si="17"/>
        <v>#REF!</v>
      </c>
      <c r="W20" s="10" t="e">
        <f t="shared" si="17"/>
        <v>#REF!</v>
      </c>
      <c r="X20" s="10" t="e">
        <f t="shared" ref="X20:AA20" si="18">X7*0.9+3400</f>
        <v>#REF!</v>
      </c>
      <c r="Y20" s="10" t="e">
        <f t="shared" si="18"/>
        <v>#REF!</v>
      </c>
      <c r="Z20" s="10" t="e">
        <f t="shared" si="18"/>
        <v>#REF!</v>
      </c>
      <c r="AA20" s="10" t="e">
        <f t="shared" si="18"/>
        <v>#REF!</v>
      </c>
      <c r="AB20" s="10" t="e">
        <f t="shared" ref="AB20:AC20" si="19">AB7*0.9+3400</f>
        <v>#REF!</v>
      </c>
      <c r="AC20" s="10" t="e">
        <f t="shared" si="19"/>
        <v>#REF!</v>
      </c>
      <c r="AD20" s="10" t="e">
        <f>AD7*0.9+2200</f>
        <v>#REF!</v>
      </c>
      <c r="AE20" s="10" t="e">
        <f t="shared" ref="AE20:AI20" si="20">AE7*0.9+2200</f>
        <v>#REF!</v>
      </c>
      <c r="AF20" s="10" t="e">
        <f t="shared" si="20"/>
        <v>#REF!</v>
      </c>
      <c r="AG20" s="10" t="e">
        <f t="shared" si="20"/>
        <v>#REF!</v>
      </c>
      <c r="AH20" s="10" t="e">
        <f t="shared" si="20"/>
        <v>#REF!</v>
      </c>
      <c r="AI20" s="10" t="e">
        <f t="shared" si="20"/>
        <v>#REF!</v>
      </c>
    </row>
    <row r="21" spans="1:35" s="14" customFormat="1" ht="12" customHeight="1" x14ac:dyDescent="0.2">
      <c r="A21" s="75" t="s">
        <v>54</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row>
    <row r="22" spans="1:35" s="14" customFormat="1" ht="12" customHeight="1" x14ac:dyDescent="0.2">
      <c r="A22" s="42">
        <v>1</v>
      </c>
      <c r="B22" s="10" t="e">
        <f>B9*0.9+1100</f>
        <v>#REF!</v>
      </c>
      <c r="C22" s="10" t="e">
        <f>C9*0.9+1100</f>
        <v>#REF!</v>
      </c>
      <c r="D22" s="10" t="e">
        <f>D9*0.9+2100</f>
        <v>#REF!</v>
      </c>
      <c r="E22" s="10" t="e">
        <f>E9*0.9+2100</f>
        <v>#REF!</v>
      </c>
      <c r="F22" s="10" t="e">
        <f>F9*0.9+2100</f>
        <v>#REF!</v>
      </c>
      <c r="G22" s="10" t="e">
        <f>G9*0.9+2100</f>
        <v>#REF!</v>
      </c>
      <c r="H22" s="10" t="e">
        <f>H9*0.9+2100</f>
        <v>#REF!</v>
      </c>
      <c r="I22" s="10" t="e">
        <f>I9*0.9+1700</f>
        <v>#REF!</v>
      </c>
      <c r="J22" s="10" t="e">
        <f t="shared" ref="J22:P22" si="21">J9*0.9+1700</f>
        <v>#REF!</v>
      </c>
      <c r="K22" s="10" t="e">
        <f t="shared" si="21"/>
        <v>#REF!</v>
      </c>
      <c r="L22" s="10" t="e">
        <f t="shared" si="21"/>
        <v>#REF!</v>
      </c>
      <c r="M22" s="10" t="e">
        <f t="shared" si="21"/>
        <v>#REF!</v>
      </c>
      <c r="N22" s="10" t="e">
        <f t="shared" si="21"/>
        <v>#REF!</v>
      </c>
      <c r="O22" s="10" t="e">
        <f t="shared" si="21"/>
        <v>#REF!</v>
      </c>
      <c r="P22" s="10" t="e">
        <f t="shared" si="21"/>
        <v>#REF!</v>
      </c>
      <c r="Q22" s="10" t="e">
        <f t="shared" ref="Q22:W22" si="22">Q9*0.9+1700</f>
        <v>#REF!</v>
      </c>
      <c r="R22" s="10" t="e">
        <f t="shared" si="22"/>
        <v>#REF!</v>
      </c>
      <c r="S22" s="10" t="e">
        <f t="shared" si="22"/>
        <v>#REF!</v>
      </c>
      <c r="T22" s="10" t="e">
        <f t="shared" si="22"/>
        <v>#REF!</v>
      </c>
      <c r="U22" s="10" t="e">
        <f t="shared" si="22"/>
        <v>#REF!</v>
      </c>
      <c r="V22" s="10" t="e">
        <f t="shared" si="22"/>
        <v>#REF!</v>
      </c>
      <c r="W22" s="10" t="e">
        <f t="shared" si="22"/>
        <v>#REF!</v>
      </c>
      <c r="X22" s="10" t="e">
        <f t="shared" ref="X22:AA22" si="23">X9*0.9+1700</f>
        <v>#REF!</v>
      </c>
      <c r="Y22" s="10" t="e">
        <f t="shared" si="23"/>
        <v>#REF!</v>
      </c>
      <c r="Z22" s="10" t="e">
        <f t="shared" si="23"/>
        <v>#REF!</v>
      </c>
      <c r="AA22" s="10" t="e">
        <f t="shared" si="23"/>
        <v>#REF!</v>
      </c>
      <c r="AB22" s="10" t="e">
        <f t="shared" ref="AB22:AC22" si="24">AB9*0.9+1700</f>
        <v>#REF!</v>
      </c>
      <c r="AC22" s="10" t="e">
        <f t="shared" si="24"/>
        <v>#REF!</v>
      </c>
      <c r="AD22" s="10" t="e">
        <f>AD9*0.9+1100</f>
        <v>#REF!</v>
      </c>
      <c r="AE22" s="10" t="e">
        <f t="shared" ref="AE22:AI22" si="25">AE9*0.9+1100</f>
        <v>#REF!</v>
      </c>
      <c r="AF22" s="10" t="e">
        <f t="shared" si="25"/>
        <v>#REF!</v>
      </c>
      <c r="AG22" s="10" t="e">
        <f t="shared" si="25"/>
        <v>#REF!</v>
      </c>
      <c r="AH22" s="10" t="e">
        <f t="shared" si="25"/>
        <v>#REF!</v>
      </c>
      <c r="AI22" s="10" t="e">
        <f t="shared" si="25"/>
        <v>#REF!</v>
      </c>
    </row>
    <row r="23" spans="1:35" s="14" customFormat="1" ht="12" customHeight="1" x14ac:dyDescent="0.2">
      <c r="A23" s="42">
        <v>2</v>
      </c>
      <c r="B23" s="10" t="e">
        <f>B10*0.9+2200</f>
        <v>#REF!</v>
      </c>
      <c r="C23" s="10" t="e">
        <f>C10*0.9+2200</f>
        <v>#REF!</v>
      </c>
      <c r="D23" s="10" t="e">
        <f>D10*0.9+4200</f>
        <v>#REF!</v>
      </c>
      <c r="E23" s="10" t="e">
        <f>E10*0.9+4200</f>
        <v>#REF!</v>
      </c>
      <c r="F23" s="10" t="e">
        <f>F10*0.9+4200</f>
        <v>#REF!</v>
      </c>
      <c r="G23" s="10" t="e">
        <f>G10*0.9+4200</f>
        <v>#REF!</v>
      </c>
      <c r="H23" s="10" t="e">
        <f>H10*0.9+4200</f>
        <v>#REF!</v>
      </c>
      <c r="I23" s="10" t="e">
        <f>I10*0.9+3400</f>
        <v>#REF!</v>
      </c>
      <c r="J23" s="10" t="e">
        <f t="shared" ref="J23:P23" si="26">J10*0.9+3400</f>
        <v>#REF!</v>
      </c>
      <c r="K23" s="10" t="e">
        <f t="shared" si="26"/>
        <v>#REF!</v>
      </c>
      <c r="L23" s="10" t="e">
        <f t="shared" si="26"/>
        <v>#REF!</v>
      </c>
      <c r="M23" s="10" t="e">
        <f t="shared" si="26"/>
        <v>#REF!</v>
      </c>
      <c r="N23" s="10" t="e">
        <f t="shared" si="26"/>
        <v>#REF!</v>
      </c>
      <c r="O23" s="10" t="e">
        <f t="shared" si="26"/>
        <v>#REF!</v>
      </c>
      <c r="P23" s="10" t="e">
        <f t="shared" si="26"/>
        <v>#REF!</v>
      </c>
      <c r="Q23" s="10" t="e">
        <f t="shared" ref="Q23:W23" si="27">Q10*0.9+3400</f>
        <v>#REF!</v>
      </c>
      <c r="R23" s="10" t="e">
        <f t="shared" si="27"/>
        <v>#REF!</v>
      </c>
      <c r="S23" s="10" t="e">
        <f t="shared" si="27"/>
        <v>#REF!</v>
      </c>
      <c r="T23" s="10" t="e">
        <f t="shared" si="27"/>
        <v>#REF!</v>
      </c>
      <c r="U23" s="10" t="e">
        <f t="shared" si="27"/>
        <v>#REF!</v>
      </c>
      <c r="V23" s="10" t="e">
        <f t="shared" si="27"/>
        <v>#REF!</v>
      </c>
      <c r="W23" s="10" t="e">
        <f t="shared" si="27"/>
        <v>#REF!</v>
      </c>
      <c r="X23" s="10" t="e">
        <f t="shared" ref="X23:AA23" si="28">X10*0.9+3400</f>
        <v>#REF!</v>
      </c>
      <c r="Y23" s="10" t="e">
        <f t="shared" si="28"/>
        <v>#REF!</v>
      </c>
      <c r="Z23" s="10" t="e">
        <f t="shared" si="28"/>
        <v>#REF!</v>
      </c>
      <c r="AA23" s="10" t="e">
        <f t="shared" si="28"/>
        <v>#REF!</v>
      </c>
      <c r="AB23" s="10" t="e">
        <f t="shared" ref="AB23:AC23" si="29">AB10*0.9+3400</f>
        <v>#REF!</v>
      </c>
      <c r="AC23" s="10" t="e">
        <f t="shared" si="29"/>
        <v>#REF!</v>
      </c>
      <c r="AD23" s="10" t="e">
        <f>AD10*0.9+2200</f>
        <v>#REF!</v>
      </c>
      <c r="AE23" s="10" t="e">
        <f t="shared" ref="AE23:AI23" si="30">AE10*0.9+2200</f>
        <v>#REF!</v>
      </c>
      <c r="AF23" s="10" t="e">
        <f t="shared" si="30"/>
        <v>#REF!</v>
      </c>
      <c r="AG23" s="10" t="e">
        <f t="shared" si="30"/>
        <v>#REF!</v>
      </c>
      <c r="AH23" s="10" t="e">
        <f t="shared" si="30"/>
        <v>#REF!</v>
      </c>
      <c r="AI23" s="10" t="e">
        <f t="shared" si="30"/>
        <v>#REF!</v>
      </c>
    </row>
    <row r="25" spans="1:35" ht="12.75" x14ac:dyDescent="0.2">
      <c r="B25" s="43">
        <v>1100</v>
      </c>
      <c r="C25" s="43">
        <v>1100</v>
      </c>
      <c r="D25" s="44">
        <v>2100</v>
      </c>
      <c r="E25" s="44">
        <v>2100</v>
      </c>
      <c r="F25" s="44">
        <v>2100</v>
      </c>
      <c r="G25" s="44">
        <v>2100</v>
      </c>
      <c r="H25" s="44">
        <v>2100</v>
      </c>
      <c r="I25" s="43">
        <v>1700</v>
      </c>
      <c r="J25" s="43">
        <v>1700</v>
      </c>
      <c r="K25" s="43">
        <v>1700</v>
      </c>
      <c r="L25" s="43">
        <v>1700</v>
      </c>
      <c r="M25" s="43">
        <v>1700</v>
      </c>
      <c r="N25" s="43">
        <v>1700</v>
      </c>
      <c r="O25" s="43">
        <v>1700</v>
      </c>
      <c r="P25" s="43">
        <v>1700</v>
      </c>
      <c r="Q25" s="43">
        <v>1700</v>
      </c>
      <c r="R25" s="43">
        <v>1700</v>
      </c>
      <c r="S25" s="43">
        <v>1700</v>
      </c>
      <c r="T25" s="43">
        <v>1700</v>
      </c>
      <c r="U25" s="43">
        <v>1700</v>
      </c>
      <c r="V25" s="43">
        <v>1700</v>
      </c>
      <c r="W25" s="43">
        <v>1700</v>
      </c>
      <c r="X25" s="43">
        <v>1700</v>
      </c>
      <c r="Y25" s="43">
        <v>1700</v>
      </c>
      <c r="Z25" s="43">
        <v>1700</v>
      </c>
      <c r="AA25" s="43">
        <v>1700</v>
      </c>
      <c r="AB25" s="43">
        <v>1700</v>
      </c>
      <c r="AC25" s="43">
        <v>1700</v>
      </c>
      <c r="AD25" s="44">
        <v>1100</v>
      </c>
      <c r="AE25" s="44">
        <v>1100</v>
      </c>
      <c r="AF25" s="44">
        <v>1100</v>
      </c>
      <c r="AG25" s="44">
        <v>1100</v>
      </c>
      <c r="AH25" s="44">
        <v>1100</v>
      </c>
      <c r="AI25" s="44">
        <v>1100</v>
      </c>
    </row>
    <row r="26" spans="1:35" ht="12.75" x14ac:dyDescent="0.2">
      <c r="B26" s="43">
        <v>2200</v>
      </c>
      <c r="C26" s="43">
        <v>2200</v>
      </c>
      <c r="D26" s="44">
        <v>4200</v>
      </c>
      <c r="E26" s="44">
        <v>4200</v>
      </c>
      <c r="F26" s="44">
        <v>4200</v>
      </c>
      <c r="G26" s="44">
        <v>4200</v>
      </c>
      <c r="H26" s="44">
        <v>4200</v>
      </c>
      <c r="I26" s="43">
        <v>3400</v>
      </c>
      <c r="J26" s="43">
        <v>3400</v>
      </c>
      <c r="K26" s="43">
        <v>3400</v>
      </c>
      <c r="L26" s="43">
        <v>3400</v>
      </c>
      <c r="M26" s="43">
        <v>3400</v>
      </c>
      <c r="N26" s="43">
        <v>3400</v>
      </c>
      <c r="O26" s="43">
        <v>3400</v>
      </c>
      <c r="P26" s="43">
        <v>3400</v>
      </c>
      <c r="Q26" s="43">
        <v>3400</v>
      </c>
      <c r="R26" s="43">
        <v>3400</v>
      </c>
      <c r="S26" s="43">
        <v>3400</v>
      </c>
      <c r="T26" s="43">
        <v>3400</v>
      </c>
      <c r="U26" s="43">
        <v>3400</v>
      </c>
      <c r="V26" s="43">
        <v>3400</v>
      </c>
      <c r="W26" s="43">
        <v>3400</v>
      </c>
      <c r="X26" s="43">
        <v>3400</v>
      </c>
      <c r="Y26" s="43">
        <v>3400</v>
      </c>
      <c r="Z26" s="43">
        <v>3400</v>
      </c>
      <c r="AA26" s="43">
        <v>3400</v>
      </c>
      <c r="AB26" s="43">
        <v>3400</v>
      </c>
      <c r="AC26" s="43">
        <v>3400</v>
      </c>
      <c r="AD26" s="44">
        <v>2200</v>
      </c>
      <c r="AE26" s="44">
        <v>2200</v>
      </c>
      <c r="AF26" s="44">
        <v>2200</v>
      </c>
      <c r="AG26" s="44">
        <v>2200</v>
      </c>
      <c r="AH26" s="44">
        <v>2200</v>
      </c>
      <c r="AI26" s="44">
        <v>2200</v>
      </c>
    </row>
    <row r="27" spans="1:35" ht="12.75" x14ac:dyDescent="0.2">
      <c r="B27" s="5">
        <f>B25+2000</f>
        <v>3100</v>
      </c>
      <c r="C27" s="5">
        <f t="shared" ref="C27:H27" si="31">C25+2000</f>
        <v>3100</v>
      </c>
      <c r="D27" s="5">
        <f t="shared" si="31"/>
        <v>4100</v>
      </c>
      <c r="E27" s="5">
        <f t="shared" si="31"/>
        <v>4100</v>
      </c>
      <c r="F27" s="5">
        <f t="shared" si="31"/>
        <v>4100</v>
      </c>
      <c r="G27" s="5">
        <f t="shared" si="31"/>
        <v>4100</v>
      </c>
      <c r="H27" s="5">
        <f t="shared" si="31"/>
        <v>4100</v>
      </c>
      <c r="I27" s="5">
        <f>I25+2000</f>
        <v>3700</v>
      </c>
      <c r="J27" s="5">
        <f t="shared" ref="J27:P27" si="32">J25+2000</f>
        <v>3700</v>
      </c>
      <c r="K27" s="5">
        <f t="shared" si="32"/>
        <v>3700</v>
      </c>
      <c r="L27" s="5">
        <f t="shared" si="32"/>
        <v>3700</v>
      </c>
      <c r="M27" s="5">
        <f t="shared" si="32"/>
        <v>3700</v>
      </c>
      <c r="N27" s="5">
        <f t="shared" si="32"/>
        <v>3700</v>
      </c>
      <c r="O27" s="5">
        <f t="shared" si="32"/>
        <v>3700</v>
      </c>
      <c r="P27" s="5">
        <f t="shared" si="32"/>
        <v>3700</v>
      </c>
      <c r="Q27" s="5">
        <f t="shared" ref="Q27:W27" si="33">Q25+2000</f>
        <v>3700</v>
      </c>
      <c r="R27" s="5">
        <f t="shared" si="33"/>
        <v>3700</v>
      </c>
      <c r="S27" s="5">
        <f t="shared" si="33"/>
        <v>3700</v>
      </c>
      <c r="T27" s="5">
        <f t="shared" si="33"/>
        <v>3700</v>
      </c>
      <c r="U27" s="5">
        <f t="shared" si="33"/>
        <v>3700</v>
      </c>
      <c r="V27" s="5">
        <f t="shared" si="33"/>
        <v>3700</v>
      </c>
      <c r="W27" s="5">
        <f t="shared" si="33"/>
        <v>3700</v>
      </c>
      <c r="X27" s="5">
        <f t="shared" ref="X27:AB27" si="34">X25+2000</f>
        <v>3700</v>
      </c>
      <c r="Y27" s="5">
        <f t="shared" si="34"/>
        <v>3700</v>
      </c>
      <c r="Z27" s="5">
        <f t="shared" si="34"/>
        <v>3700</v>
      </c>
      <c r="AA27" s="5">
        <f t="shared" si="34"/>
        <v>3700</v>
      </c>
      <c r="AB27" s="5">
        <f t="shared" si="34"/>
        <v>3700</v>
      </c>
      <c r="AC27" s="5">
        <f t="shared" ref="AC27" si="35">AC25+2000</f>
        <v>3700</v>
      </c>
      <c r="AD27" s="5">
        <f>AD25+2000</f>
        <v>3100</v>
      </c>
      <c r="AE27" s="5">
        <f t="shared" ref="AE27:AI27" si="36">AE25+2000</f>
        <v>3100</v>
      </c>
      <c r="AF27" s="5">
        <f t="shared" si="36"/>
        <v>3100</v>
      </c>
      <c r="AG27" s="5">
        <f t="shared" si="36"/>
        <v>3100</v>
      </c>
      <c r="AH27" s="5">
        <f t="shared" si="36"/>
        <v>3100</v>
      </c>
      <c r="AI27" s="5">
        <f t="shared" si="36"/>
        <v>3100</v>
      </c>
    </row>
    <row r="28" spans="1:35" ht="12.75" x14ac:dyDescent="0.2">
      <c r="B28" s="5"/>
      <c r="C28" s="5"/>
      <c r="D28" s="5"/>
      <c r="E28" s="5"/>
      <c r="F28" s="5"/>
      <c r="G28" s="5"/>
      <c r="H28" s="5"/>
      <c r="I28" s="5"/>
      <c r="J28" s="5"/>
      <c r="K28" s="5"/>
      <c r="L28" s="5"/>
      <c r="M28" s="5"/>
      <c r="N28" s="5"/>
      <c r="O28" s="5"/>
      <c r="P28" s="5"/>
      <c r="Q28" s="5"/>
      <c r="R28" s="5"/>
      <c r="S28" s="5"/>
      <c r="T28" s="5"/>
      <c r="U28" s="5"/>
      <c r="V28" s="5"/>
      <c r="W28" s="5"/>
      <c r="X28" s="5"/>
      <c r="Y28" s="5"/>
      <c r="Z28" s="5"/>
    </row>
    <row r="29" spans="1:35" ht="12.75" x14ac:dyDescent="0.2">
      <c r="B29" s="5"/>
      <c r="C29" s="5"/>
      <c r="D29" s="5"/>
      <c r="E29" s="5"/>
      <c r="F29" s="5"/>
      <c r="G29" s="5"/>
      <c r="H29" s="5"/>
      <c r="I29" s="5"/>
      <c r="J29" s="5"/>
      <c r="K29" s="5"/>
      <c r="L29" s="5"/>
      <c r="M29" s="5"/>
      <c r="N29" s="5"/>
      <c r="O29" s="5"/>
      <c r="P29" s="5"/>
      <c r="Q29" s="5"/>
      <c r="R29" s="5"/>
      <c r="S29" s="5"/>
      <c r="T29" s="5"/>
      <c r="U29" s="5"/>
      <c r="V29" s="5"/>
      <c r="W29" s="5"/>
      <c r="X29" s="5"/>
      <c r="Y29" s="5"/>
      <c r="Z29" s="5"/>
    </row>
    <row r="30" spans="1:35" s="5" customFormat="1" ht="12.75" x14ac:dyDescent="0.2">
      <c r="A30" s="237" t="s">
        <v>89</v>
      </c>
      <c r="B30" s="237"/>
      <c r="C30" s="237"/>
      <c r="D30" s="237"/>
      <c r="E30" s="7"/>
      <c r="F30" s="7"/>
      <c r="G30" s="7"/>
      <c r="H30" s="7"/>
      <c r="I30" s="7"/>
      <c r="J30" s="7"/>
      <c r="K30" s="7"/>
      <c r="L30" s="7"/>
      <c r="M30" s="7"/>
      <c r="N30" s="7"/>
      <c r="O30" s="7"/>
      <c r="P30" s="7"/>
      <c r="Q30" s="7"/>
      <c r="R30" s="7"/>
      <c r="S30" s="7"/>
      <c r="T30" s="7"/>
      <c r="U30" s="7"/>
      <c r="V30" s="7"/>
      <c r="W30" s="7"/>
      <c r="X30" s="7"/>
      <c r="Y30" s="7"/>
      <c r="Z30" s="7"/>
    </row>
    <row r="31" spans="1:35" s="11" customFormat="1" ht="25.5" x14ac:dyDescent="0.2">
      <c r="A31" s="48" t="s">
        <v>52</v>
      </c>
      <c r="B31" s="9" t="str">
        <f>B3</f>
        <v>20.12.2020-24.12.2020</v>
      </c>
      <c r="C31" s="9" t="e">
        <f t="shared" ref="C31:P31" si="37">C16</f>
        <v>#REF!</v>
      </c>
      <c r="D31" s="9" t="e">
        <f t="shared" si="37"/>
        <v>#REF!</v>
      </c>
      <c r="E31" s="9" t="e">
        <f t="shared" si="37"/>
        <v>#REF!</v>
      </c>
      <c r="F31" s="9" t="e">
        <f t="shared" si="37"/>
        <v>#REF!</v>
      </c>
      <c r="G31" s="9" t="e">
        <f t="shared" si="37"/>
        <v>#REF!</v>
      </c>
      <c r="H31" s="9" t="e">
        <f t="shared" si="37"/>
        <v>#REF!</v>
      </c>
      <c r="I31" s="9" t="e">
        <f t="shared" si="37"/>
        <v>#REF!</v>
      </c>
      <c r="J31" s="9" t="e">
        <f t="shared" si="37"/>
        <v>#REF!</v>
      </c>
      <c r="K31" s="56" t="e">
        <f t="shared" si="37"/>
        <v>#REF!</v>
      </c>
      <c r="L31" s="56" t="e">
        <f t="shared" si="37"/>
        <v>#REF!</v>
      </c>
      <c r="M31" s="56" t="e">
        <f t="shared" si="37"/>
        <v>#REF!</v>
      </c>
      <c r="N31" s="56" t="e">
        <f t="shared" si="37"/>
        <v>#REF!</v>
      </c>
      <c r="O31" s="56" t="e">
        <f t="shared" si="37"/>
        <v>#REF!</v>
      </c>
      <c r="P31" s="56" t="e">
        <f t="shared" si="37"/>
        <v>#REF!</v>
      </c>
      <c r="Q31" s="56" t="e">
        <f t="shared" ref="Q31:V31" si="38">Q16</f>
        <v>#REF!</v>
      </c>
      <c r="R31" s="56" t="e">
        <f t="shared" si="38"/>
        <v>#REF!</v>
      </c>
      <c r="S31" s="56" t="e">
        <f t="shared" si="38"/>
        <v>#REF!</v>
      </c>
      <c r="T31" s="56" t="e">
        <f t="shared" si="38"/>
        <v>#REF!</v>
      </c>
      <c r="U31" s="56" t="e">
        <f t="shared" si="38"/>
        <v>#REF!</v>
      </c>
      <c r="V31" s="56" t="e">
        <f t="shared" si="38"/>
        <v>#REF!</v>
      </c>
      <c r="W31" s="71" t="e">
        <f>W3</f>
        <v>#REF!</v>
      </c>
      <c r="X31" s="71" t="e">
        <f t="shared" ref="X31:AA31" si="39">X3</f>
        <v>#REF!</v>
      </c>
      <c r="Y31" s="71" t="e">
        <f t="shared" si="39"/>
        <v>#REF!</v>
      </c>
      <c r="Z31" s="71" t="e">
        <f t="shared" si="39"/>
        <v>#REF!</v>
      </c>
      <c r="AA31" s="71" t="e">
        <f t="shared" si="39"/>
        <v>#REF!</v>
      </c>
      <c r="AB31" s="71" t="e">
        <f t="shared" ref="AB31:AI31" si="40">AB3</f>
        <v>#REF!</v>
      </c>
      <c r="AC31" s="71" t="e">
        <f t="shared" si="40"/>
        <v>#REF!</v>
      </c>
      <c r="AD31" s="71" t="e">
        <f t="shared" si="40"/>
        <v>#REF!</v>
      </c>
      <c r="AE31" s="71" t="e">
        <f t="shared" si="40"/>
        <v>#REF!</v>
      </c>
      <c r="AF31" s="71" t="e">
        <f t="shared" si="40"/>
        <v>#REF!</v>
      </c>
      <c r="AG31" s="71" t="e">
        <f t="shared" si="40"/>
        <v>#REF!</v>
      </c>
      <c r="AH31" s="71" t="e">
        <f t="shared" si="40"/>
        <v>#REF!</v>
      </c>
      <c r="AI31" s="71" t="e">
        <f t="shared" si="40"/>
        <v>#REF!</v>
      </c>
    </row>
    <row r="32" spans="1:35" s="11" customFormat="1" ht="18" customHeight="1" x14ac:dyDescent="0.2">
      <c r="A32" s="48"/>
      <c r="B32" s="9"/>
      <c r="C32" s="9"/>
      <c r="D32" s="9"/>
      <c r="E32" s="9"/>
      <c r="F32" s="9"/>
      <c r="G32" s="9"/>
      <c r="H32" s="9"/>
      <c r="I32" s="9"/>
      <c r="J32" s="9"/>
      <c r="K32" s="56"/>
      <c r="L32" s="56"/>
      <c r="M32" s="56"/>
      <c r="N32" s="56"/>
      <c r="O32" s="56"/>
      <c r="P32" s="56"/>
      <c r="Q32" s="56"/>
      <c r="R32" s="56"/>
      <c r="S32" s="56"/>
      <c r="T32" s="56"/>
      <c r="U32" s="56"/>
      <c r="V32" s="56"/>
      <c r="W32" s="71" t="e">
        <f>W4</f>
        <v>#REF!</v>
      </c>
      <c r="X32" s="71" t="e">
        <f t="shared" ref="X32:AA32" si="41">X4</f>
        <v>#REF!</v>
      </c>
      <c r="Y32" s="71" t="e">
        <f t="shared" si="41"/>
        <v>#REF!</v>
      </c>
      <c r="Z32" s="71" t="e">
        <f t="shared" si="41"/>
        <v>#REF!</v>
      </c>
      <c r="AA32" s="71" t="e">
        <f t="shared" si="41"/>
        <v>#REF!</v>
      </c>
      <c r="AB32" s="71" t="e">
        <f t="shared" ref="AB32:AI32" si="42">AB4</f>
        <v>#REF!</v>
      </c>
      <c r="AC32" s="71" t="e">
        <f t="shared" si="42"/>
        <v>#REF!</v>
      </c>
      <c r="AD32" s="71" t="e">
        <f t="shared" si="42"/>
        <v>#REF!</v>
      </c>
      <c r="AE32" s="71" t="e">
        <f t="shared" si="42"/>
        <v>#REF!</v>
      </c>
      <c r="AF32" s="71" t="e">
        <f t="shared" si="42"/>
        <v>#REF!</v>
      </c>
      <c r="AG32" s="71" t="e">
        <f t="shared" si="42"/>
        <v>#REF!</v>
      </c>
      <c r="AH32" s="71" t="e">
        <f t="shared" si="42"/>
        <v>#REF!</v>
      </c>
      <c r="AI32" s="71" t="e">
        <f t="shared" si="42"/>
        <v>#REF!</v>
      </c>
    </row>
    <row r="33" spans="1:39" s="14" customFormat="1" ht="12" customHeight="1" x14ac:dyDescent="0.2">
      <c r="A33" s="33" t="s">
        <v>7</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row>
    <row r="34" spans="1:39" s="14" customFormat="1" ht="12" customHeight="1" x14ac:dyDescent="0.2">
      <c r="A34" s="42">
        <v>1</v>
      </c>
      <c r="B34" s="45" t="e">
        <f t="shared" ref="B34:J34" si="43">B19*0.87</f>
        <v>#REF!</v>
      </c>
      <c r="C34" s="45" t="e">
        <f t="shared" si="43"/>
        <v>#REF!</v>
      </c>
      <c r="D34" s="45" t="e">
        <f t="shared" si="43"/>
        <v>#REF!</v>
      </c>
      <c r="E34" s="45" t="e">
        <f t="shared" si="43"/>
        <v>#REF!</v>
      </c>
      <c r="F34" s="45" t="e">
        <f t="shared" si="43"/>
        <v>#REF!</v>
      </c>
      <c r="G34" s="45" t="e">
        <f t="shared" si="43"/>
        <v>#REF!</v>
      </c>
      <c r="H34" s="45" t="e">
        <f t="shared" si="43"/>
        <v>#REF!</v>
      </c>
      <c r="I34" s="45" t="e">
        <f t="shared" si="43"/>
        <v>#REF!</v>
      </c>
      <c r="J34" s="45" t="e">
        <f t="shared" si="43"/>
        <v>#REF!</v>
      </c>
      <c r="K34" s="45" t="e">
        <f t="shared" ref="K34:P34" si="44">K19*0.87</f>
        <v>#REF!</v>
      </c>
      <c r="L34" s="45" t="e">
        <f t="shared" si="44"/>
        <v>#REF!</v>
      </c>
      <c r="M34" s="45" t="e">
        <f t="shared" si="44"/>
        <v>#REF!</v>
      </c>
      <c r="N34" s="45" t="e">
        <f t="shared" si="44"/>
        <v>#REF!</v>
      </c>
      <c r="O34" s="45" t="e">
        <f t="shared" si="44"/>
        <v>#REF!</v>
      </c>
      <c r="P34" s="45" t="e">
        <f t="shared" si="44"/>
        <v>#REF!</v>
      </c>
      <c r="Q34" s="45" t="e">
        <f t="shared" ref="Q34:W34" si="45">Q19*0.87</f>
        <v>#REF!</v>
      </c>
      <c r="R34" s="45" t="e">
        <f t="shared" si="45"/>
        <v>#REF!</v>
      </c>
      <c r="S34" s="45" t="e">
        <f t="shared" si="45"/>
        <v>#REF!</v>
      </c>
      <c r="T34" s="45" t="e">
        <f t="shared" si="45"/>
        <v>#REF!</v>
      </c>
      <c r="U34" s="45" t="e">
        <f t="shared" si="45"/>
        <v>#REF!</v>
      </c>
      <c r="V34" s="45" t="e">
        <f t="shared" si="45"/>
        <v>#REF!</v>
      </c>
      <c r="W34" s="45" t="e">
        <f t="shared" si="45"/>
        <v>#REF!</v>
      </c>
      <c r="X34" s="45" t="e">
        <f t="shared" ref="X34:AA34" si="46">X19*0.87</f>
        <v>#REF!</v>
      </c>
      <c r="Y34" s="45" t="e">
        <f t="shared" si="46"/>
        <v>#REF!</v>
      </c>
      <c r="Z34" s="45" t="e">
        <f t="shared" si="46"/>
        <v>#REF!</v>
      </c>
      <c r="AA34" s="45" t="e">
        <f t="shared" si="46"/>
        <v>#REF!</v>
      </c>
      <c r="AB34" s="45" t="e">
        <f t="shared" ref="AB34:AI34" si="47">AB19*0.87</f>
        <v>#REF!</v>
      </c>
      <c r="AC34" s="45" t="e">
        <f t="shared" si="47"/>
        <v>#REF!</v>
      </c>
      <c r="AD34" s="45" t="e">
        <f t="shared" si="47"/>
        <v>#REF!</v>
      </c>
      <c r="AE34" s="45" t="e">
        <f t="shared" si="47"/>
        <v>#REF!</v>
      </c>
      <c r="AF34" s="45" t="e">
        <f t="shared" si="47"/>
        <v>#REF!</v>
      </c>
      <c r="AG34" s="45" t="e">
        <f t="shared" si="47"/>
        <v>#REF!</v>
      </c>
      <c r="AH34" s="45" t="e">
        <f t="shared" si="47"/>
        <v>#REF!</v>
      </c>
      <c r="AI34" s="45" t="e">
        <f t="shared" si="47"/>
        <v>#REF!</v>
      </c>
    </row>
    <row r="35" spans="1:39" s="16" customFormat="1" ht="12" customHeight="1" x14ac:dyDescent="0.2">
      <c r="A35" s="15">
        <v>2</v>
      </c>
      <c r="B35" s="45" t="e">
        <f t="shared" ref="B35:J35" si="48">B20*0.87</f>
        <v>#REF!</v>
      </c>
      <c r="C35" s="45" t="e">
        <f t="shared" si="48"/>
        <v>#REF!</v>
      </c>
      <c r="D35" s="45" t="e">
        <f t="shared" si="48"/>
        <v>#REF!</v>
      </c>
      <c r="E35" s="45" t="e">
        <f t="shared" si="48"/>
        <v>#REF!</v>
      </c>
      <c r="F35" s="45" t="e">
        <f t="shared" si="48"/>
        <v>#REF!</v>
      </c>
      <c r="G35" s="45" t="e">
        <f t="shared" si="48"/>
        <v>#REF!</v>
      </c>
      <c r="H35" s="45" t="e">
        <f t="shared" si="48"/>
        <v>#REF!</v>
      </c>
      <c r="I35" s="45" t="e">
        <f t="shared" si="48"/>
        <v>#REF!</v>
      </c>
      <c r="J35" s="45" t="e">
        <f t="shared" si="48"/>
        <v>#REF!</v>
      </c>
      <c r="K35" s="45" t="e">
        <f t="shared" ref="K35:P35" si="49">K20*0.87</f>
        <v>#REF!</v>
      </c>
      <c r="L35" s="45" t="e">
        <f t="shared" si="49"/>
        <v>#REF!</v>
      </c>
      <c r="M35" s="45" t="e">
        <f t="shared" si="49"/>
        <v>#REF!</v>
      </c>
      <c r="N35" s="45" t="e">
        <f t="shared" si="49"/>
        <v>#REF!</v>
      </c>
      <c r="O35" s="45" t="e">
        <f t="shared" si="49"/>
        <v>#REF!</v>
      </c>
      <c r="P35" s="45" t="e">
        <f t="shared" si="49"/>
        <v>#REF!</v>
      </c>
      <c r="Q35" s="45" t="e">
        <f t="shared" ref="Q35:W35" si="50">Q20*0.87</f>
        <v>#REF!</v>
      </c>
      <c r="R35" s="45" t="e">
        <f t="shared" si="50"/>
        <v>#REF!</v>
      </c>
      <c r="S35" s="45" t="e">
        <f t="shared" si="50"/>
        <v>#REF!</v>
      </c>
      <c r="T35" s="45" t="e">
        <f t="shared" si="50"/>
        <v>#REF!</v>
      </c>
      <c r="U35" s="45" t="e">
        <f t="shared" si="50"/>
        <v>#REF!</v>
      </c>
      <c r="V35" s="45" t="e">
        <f t="shared" si="50"/>
        <v>#REF!</v>
      </c>
      <c r="W35" s="45" t="e">
        <f t="shared" si="50"/>
        <v>#REF!</v>
      </c>
      <c r="X35" s="45" t="e">
        <f t="shared" ref="X35:AA35" si="51">X20*0.87</f>
        <v>#REF!</v>
      </c>
      <c r="Y35" s="45" t="e">
        <f t="shared" si="51"/>
        <v>#REF!</v>
      </c>
      <c r="Z35" s="45" t="e">
        <f t="shared" si="51"/>
        <v>#REF!</v>
      </c>
      <c r="AA35" s="45" t="e">
        <f t="shared" si="51"/>
        <v>#REF!</v>
      </c>
      <c r="AB35" s="45" t="e">
        <f t="shared" ref="AB35:AI35" si="52">AB20*0.87</f>
        <v>#REF!</v>
      </c>
      <c r="AC35" s="45" t="e">
        <f t="shared" si="52"/>
        <v>#REF!</v>
      </c>
      <c r="AD35" s="45" t="e">
        <f t="shared" si="52"/>
        <v>#REF!</v>
      </c>
      <c r="AE35" s="45" t="e">
        <f t="shared" si="52"/>
        <v>#REF!</v>
      </c>
      <c r="AF35" s="45" t="e">
        <f t="shared" si="52"/>
        <v>#REF!</v>
      </c>
      <c r="AG35" s="45" t="e">
        <f t="shared" si="52"/>
        <v>#REF!</v>
      </c>
      <c r="AH35" s="45" t="e">
        <f t="shared" si="52"/>
        <v>#REF!</v>
      </c>
      <c r="AI35" s="45" t="e">
        <f t="shared" si="52"/>
        <v>#REF!</v>
      </c>
      <c r="AJ35" s="13"/>
      <c r="AK35" s="13"/>
      <c r="AL35" s="13"/>
      <c r="AM35" s="13"/>
    </row>
    <row r="36" spans="1:39" s="14" customFormat="1" ht="12" customHeight="1" x14ac:dyDescent="0.2">
      <c r="A36" s="12" t="s">
        <v>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13"/>
      <c r="AK36" s="13"/>
      <c r="AL36" s="13"/>
      <c r="AM36" s="13"/>
    </row>
    <row r="37" spans="1:39" s="16" customFormat="1" ht="12" customHeight="1" x14ac:dyDescent="0.2">
      <c r="A37" s="15">
        <v>1</v>
      </c>
      <c r="B37" s="45" t="e">
        <f t="shared" ref="B37:J37" si="53">B22*0.87</f>
        <v>#REF!</v>
      </c>
      <c r="C37" s="45" t="e">
        <f t="shared" si="53"/>
        <v>#REF!</v>
      </c>
      <c r="D37" s="45" t="e">
        <f t="shared" si="53"/>
        <v>#REF!</v>
      </c>
      <c r="E37" s="45" t="e">
        <f t="shared" si="53"/>
        <v>#REF!</v>
      </c>
      <c r="F37" s="45" t="e">
        <f t="shared" si="53"/>
        <v>#REF!</v>
      </c>
      <c r="G37" s="45" t="e">
        <f t="shared" si="53"/>
        <v>#REF!</v>
      </c>
      <c r="H37" s="45" t="e">
        <f t="shared" si="53"/>
        <v>#REF!</v>
      </c>
      <c r="I37" s="45" t="e">
        <f t="shared" si="53"/>
        <v>#REF!</v>
      </c>
      <c r="J37" s="45" t="e">
        <f t="shared" si="53"/>
        <v>#REF!</v>
      </c>
      <c r="K37" s="45" t="e">
        <f t="shared" ref="K37:P37" si="54">K22*0.87</f>
        <v>#REF!</v>
      </c>
      <c r="L37" s="45" t="e">
        <f t="shared" si="54"/>
        <v>#REF!</v>
      </c>
      <c r="M37" s="45" t="e">
        <f t="shared" si="54"/>
        <v>#REF!</v>
      </c>
      <c r="N37" s="45" t="e">
        <f t="shared" si="54"/>
        <v>#REF!</v>
      </c>
      <c r="O37" s="45" t="e">
        <f t="shared" si="54"/>
        <v>#REF!</v>
      </c>
      <c r="P37" s="45" t="e">
        <f t="shared" si="54"/>
        <v>#REF!</v>
      </c>
      <c r="Q37" s="45" t="e">
        <f t="shared" ref="Q37:W37" si="55">Q22*0.87</f>
        <v>#REF!</v>
      </c>
      <c r="R37" s="45" t="e">
        <f t="shared" si="55"/>
        <v>#REF!</v>
      </c>
      <c r="S37" s="45" t="e">
        <f t="shared" si="55"/>
        <v>#REF!</v>
      </c>
      <c r="T37" s="45" t="e">
        <f t="shared" si="55"/>
        <v>#REF!</v>
      </c>
      <c r="U37" s="45" t="e">
        <f t="shared" si="55"/>
        <v>#REF!</v>
      </c>
      <c r="V37" s="45" t="e">
        <f t="shared" si="55"/>
        <v>#REF!</v>
      </c>
      <c r="W37" s="45" t="e">
        <f t="shared" si="55"/>
        <v>#REF!</v>
      </c>
      <c r="X37" s="45" t="e">
        <f t="shared" ref="X37:AA37" si="56">X22*0.87</f>
        <v>#REF!</v>
      </c>
      <c r="Y37" s="45" t="e">
        <f t="shared" si="56"/>
        <v>#REF!</v>
      </c>
      <c r="Z37" s="45" t="e">
        <f t="shared" si="56"/>
        <v>#REF!</v>
      </c>
      <c r="AA37" s="45" t="e">
        <f t="shared" si="56"/>
        <v>#REF!</v>
      </c>
      <c r="AB37" s="45" t="e">
        <f t="shared" ref="AB37:AI37" si="57">AB22*0.87</f>
        <v>#REF!</v>
      </c>
      <c r="AC37" s="45" t="e">
        <f t="shared" si="57"/>
        <v>#REF!</v>
      </c>
      <c r="AD37" s="45" t="e">
        <f t="shared" si="57"/>
        <v>#REF!</v>
      </c>
      <c r="AE37" s="45" t="e">
        <f t="shared" si="57"/>
        <v>#REF!</v>
      </c>
      <c r="AF37" s="45" t="e">
        <f t="shared" si="57"/>
        <v>#REF!</v>
      </c>
      <c r="AG37" s="45" t="e">
        <f t="shared" si="57"/>
        <v>#REF!</v>
      </c>
      <c r="AH37" s="45" t="e">
        <f t="shared" si="57"/>
        <v>#REF!</v>
      </c>
      <c r="AI37" s="45" t="e">
        <f t="shared" si="57"/>
        <v>#REF!</v>
      </c>
      <c r="AJ37" s="13"/>
      <c r="AK37" s="13"/>
      <c r="AL37" s="13"/>
      <c r="AM37" s="13"/>
    </row>
    <row r="38" spans="1:39" s="16" customFormat="1" ht="12" customHeight="1" x14ac:dyDescent="0.2">
      <c r="A38" s="15">
        <v>2</v>
      </c>
      <c r="B38" s="45" t="e">
        <f t="shared" ref="B38:J38" si="58">B23*0.87</f>
        <v>#REF!</v>
      </c>
      <c r="C38" s="45" t="e">
        <f t="shared" si="58"/>
        <v>#REF!</v>
      </c>
      <c r="D38" s="45" t="e">
        <f t="shared" si="58"/>
        <v>#REF!</v>
      </c>
      <c r="E38" s="45" t="e">
        <f t="shared" si="58"/>
        <v>#REF!</v>
      </c>
      <c r="F38" s="45" t="e">
        <f t="shared" si="58"/>
        <v>#REF!</v>
      </c>
      <c r="G38" s="45" t="e">
        <f t="shared" si="58"/>
        <v>#REF!</v>
      </c>
      <c r="H38" s="45" t="e">
        <f t="shared" si="58"/>
        <v>#REF!</v>
      </c>
      <c r="I38" s="45" t="e">
        <f t="shared" si="58"/>
        <v>#REF!</v>
      </c>
      <c r="J38" s="45" t="e">
        <f t="shared" si="58"/>
        <v>#REF!</v>
      </c>
      <c r="K38" s="45" t="e">
        <f t="shared" ref="K38:P38" si="59">K23*0.87</f>
        <v>#REF!</v>
      </c>
      <c r="L38" s="45" t="e">
        <f t="shared" si="59"/>
        <v>#REF!</v>
      </c>
      <c r="M38" s="45" t="e">
        <f t="shared" si="59"/>
        <v>#REF!</v>
      </c>
      <c r="N38" s="45" t="e">
        <f t="shared" si="59"/>
        <v>#REF!</v>
      </c>
      <c r="O38" s="45" t="e">
        <f t="shared" si="59"/>
        <v>#REF!</v>
      </c>
      <c r="P38" s="45" t="e">
        <f t="shared" si="59"/>
        <v>#REF!</v>
      </c>
      <c r="Q38" s="45" t="e">
        <f t="shared" ref="Q38:W38" si="60">Q23*0.87</f>
        <v>#REF!</v>
      </c>
      <c r="R38" s="45" t="e">
        <f t="shared" si="60"/>
        <v>#REF!</v>
      </c>
      <c r="S38" s="45" t="e">
        <f t="shared" si="60"/>
        <v>#REF!</v>
      </c>
      <c r="T38" s="45" t="e">
        <f t="shared" si="60"/>
        <v>#REF!</v>
      </c>
      <c r="U38" s="45" t="e">
        <f t="shared" si="60"/>
        <v>#REF!</v>
      </c>
      <c r="V38" s="45" t="e">
        <f t="shared" si="60"/>
        <v>#REF!</v>
      </c>
      <c r="W38" s="45" t="e">
        <f t="shared" si="60"/>
        <v>#REF!</v>
      </c>
      <c r="X38" s="45" t="e">
        <f t="shared" ref="X38:AA38" si="61">X23*0.87</f>
        <v>#REF!</v>
      </c>
      <c r="Y38" s="45" t="e">
        <f t="shared" si="61"/>
        <v>#REF!</v>
      </c>
      <c r="Z38" s="45" t="e">
        <f t="shared" si="61"/>
        <v>#REF!</v>
      </c>
      <c r="AA38" s="45" t="e">
        <f t="shared" si="61"/>
        <v>#REF!</v>
      </c>
      <c r="AB38" s="45" t="e">
        <f t="shared" ref="AB38:AI38" si="62">AB23*0.87</f>
        <v>#REF!</v>
      </c>
      <c r="AC38" s="45" t="e">
        <f t="shared" si="62"/>
        <v>#REF!</v>
      </c>
      <c r="AD38" s="45" t="e">
        <f t="shared" si="62"/>
        <v>#REF!</v>
      </c>
      <c r="AE38" s="45" t="e">
        <f t="shared" si="62"/>
        <v>#REF!</v>
      </c>
      <c r="AF38" s="45" t="e">
        <f t="shared" si="62"/>
        <v>#REF!</v>
      </c>
      <c r="AG38" s="45" t="e">
        <f t="shared" si="62"/>
        <v>#REF!</v>
      </c>
      <c r="AH38" s="45" t="e">
        <f t="shared" si="62"/>
        <v>#REF!</v>
      </c>
      <c r="AI38" s="45" t="e">
        <f t="shared" si="62"/>
        <v>#REF!</v>
      </c>
      <c r="AJ38" s="13"/>
      <c r="AK38" s="13"/>
      <c r="AL38" s="13"/>
      <c r="AM38" s="13"/>
    </row>
    <row r="41" spans="1:39" x14ac:dyDescent="0.2">
      <c r="A41" s="87" t="s">
        <v>80</v>
      </c>
    </row>
    <row r="42" spans="1:39" x14ac:dyDescent="0.2">
      <c r="A42" s="108" t="s">
        <v>119</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row>
    <row r="43" spans="1:39" x14ac:dyDescent="0.2">
      <c r="A43" s="108" t="s">
        <v>120</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row>
    <row r="44" spans="1:39" x14ac:dyDescent="0.2">
      <c r="A44" s="14"/>
    </row>
    <row r="45" spans="1:39" x14ac:dyDescent="0.2">
      <c r="A45" s="86" t="s">
        <v>58</v>
      </c>
    </row>
    <row r="46" spans="1:39" x14ac:dyDescent="0.2">
      <c r="A46" s="59" t="s">
        <v>59</v>
      </c>
    </row>
    <row r="47" spans="1:39" x14ac:dyDescent="0.2">
      <c r="A47" s="60" t="s">
        <v>60</v>
      </c>
    </row>
    <row r="48" spans="1:39" x14ac:dyDescent="0.2">
      <c r="A48" s="60" t="s">
        <v>61</v>
      </c>
    </row>
    <row r="49" spans="1:30" x14ac:dyDescent="0.2">
      <c r="A49" s="60" t="s">
        <v>62</v>
      </c>
    </row>
    <row r="50" spans="1:30" x14ac:dyDescent="0.2">
      <c r="A50" s="60" t="s">
        <v>63</v>
      </c>
    </row>
    <row r="51" spans="1:30" x14ac:dyDescent="0.2">
      <c r="A51" s="60" t="s">
        <v>64</v>
      </c>
    </row>
    <row r="52" spans="1:30" x14ac:dyDescent="0.2">
      <c r="A52" s="13" t="s">
        <v>90</v>
      </c>
    </row>
    <row r="53" spans="1:30" ht="120" x14ac:dyDescent="0.2">
      <c r="A53" s="68" t="s">
        <v>91</v>
      </c>
    </row>
    <row r="54" spans="1:30" x14ac:dyDescent="0.2">
      <c r="A54" s="14"/>
    </row>
    <row r="55" spans="1:30" x14ac:dyDescent="0.2">
      <c r="A55" s="90" t="s">
        <v>92</v>
      </c>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30" ht="12.75" x14ac:dyDescent="0.2">
      <c r="A56" s="102" t="s">
        <v>122</v>
      </c>
      <c r="B56" s="102"/>
      <c r="C56" s="102"/>
      <c r="D56" s="102"/>
      <c r="E56" s="102"/>
      <c r="F56" s="102"/>
      <c r="G56" s="102"/>
      <c r="H56" s="102"/>
      <c r="I56" s="102"/>
      <c r="J56" s="102"/>
      <c r="K56" s="102"/>
      <c r="L56" s="102"/>
      <c r="M56" s="102"/>
      <c r="N56" s="102"/>
      <c r="O56" s="102"/>
      <c r="P56" s="102"/>
      <c r="Q56" s="102"/>
      <c r="R56" s="102"/>
      <c r="S56" s="102"/>
      <c r="T56" s="102"/>
      <c r="U56" s="102"/>
      <c r="V56" s="102"/>
      <c r="W56" s="103"/>
      <c r="X56" s="103"/>
      <c r="Y56" s="103"/>
      <c r="Z56" s="104"/>
      <c r="AA56" s="104"/>
      <c r="AB56" s="104"/>
      <c r="AC56" s="104"/>
      <c r="AD56" s="104"/>
    </row>
    <row r="57" spans="1:30" ht="12.75" x14ac:dyDescent="0.2">
      <c r="A57" s="102" t="s">
        <v>123</v>
      </c>
      <c r="B57" s="102"/>
      <c r="C57" s="102"/>
      <c r="D57" s="102"/>
      <c r="E57" s="102"/>
      <c r="F57" s="102"/>
      <c r="G57" s="102"/>
      <c r="H57" s="102"/>
      <c r="I57" s="102"/>
      <c r="J57" s="102"/>
      <c r="K57" s="102"/>
      <c r="L57" s="102"/>
      <c r="M57" s="102"/>
      <c r="N57" s="102"/>
      <c r="O57" s="102"/>
      <c r="P57" s="102"/>
      <c r="Q57" s="102"/>
      <c r="R57" s="102"/>
      <c r="S57" s="102"/>
      <c r="T57" s="102"/>
      <c r="U57" s="102"/>
      <c r="V57" s="102"/>
      <c r="W57" s="103"/>
      <c r="X57" s="103"/>
      <c r="Y57" s="103"/>
      <c r="Z57" s="104"/>
      <c r="AA57" s="104"/>
      <c r="AB57" s="104"/>
      <c r="AC57" s="104"/>
      <c r="AD57" s="104"/>
    </row>
    <row r="58" spans="1:30" ht="12.75"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6"/>
      <c r="X58" s="106"/>
      <c r="Y58" s="106"/>
      <c r="Z58" s="107"/>
      <c r="AA58" s="107"/>
      <c r="AB58" s="107"/>
      <c r="AC58" s="107"/>
      <c r="AD58" s="107"/>
    </row>
    <row r="59" spans="1:30" x14ac:dyDescent="0.2">
      <c r="A59" s="89" t="s">
        <v>65</v>
      </c>
    </row>
    <row r="60" spans="1:30" ht="43.5" x14ac:dyDescent="0.2">
      <c r="A60" s="114" t="s">
        <v>129</v>
      </c>
    </row>
  </sheetData>
  <mergeCells count="1">
    <mergeCell ref="A30:D30"/>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3" tint="0.39997558519241921"/>
  </sheetPr>
  <dimension ref="A1:F49"/>
  <sheetViews>
    <sheetView workbookViewId="0">
      <selection activeCell="A28" sqref="A28"/>
    </sheetView>
  </sheetViews>
  <sheetFormatPr defaultRowHeight="12.75" x14ac:dyDescent="0.2"/>
  <cols>
    <col min="1" max="1" width="63.85546875" style="1" customWidth="1"/>
    <col min="2" max="3" width="9.85546875" style="2" hidden="1" customWidth="1"/>
    <col min="4" max="4" width="9.85546875" style="2" customWidth="1"/>
    <col min="5" max="5" width="9.85546875" customWidth="1"/>
    <col min="6" max="6" width="10.28515625" customWidth="1"/>
  </cols>
  <sheetData>
    <row r="1" spans="1:6" ht="24" x14ac:dyDescent="0.2">
      <c r="A1" s="47" t="s">
        <v>50</v>
      </c>
      <c r="B1"/>
      <c r="C1"/>
      <c r="D1"/>
    </row>
    <row r="2" spans="1:6" x14ac:dyDescent="0.2">
      <c r="A2"/>
      <c r="B2"/>
      <c r="C2"/>
      <c r="D2"/>
    </row>
    <row r="3" spans="1:6" x14ac:dyDescent="0.2">
      <c r="A3" s="78" t="s">
        <v>117</v>
      </c>
      <c r="B3" s="77"/>
      <c r="C3" s="77"/>
      <c r="D3"/>
    </row>
    <row r="4" spans="1:6" ht="21" customHeight="1" x14ac:dyDescent="0.2">
      <c r="A4" s="48" t="s">
        <v>52</v>
      </c>
      <c r="B4" s="71" t="e">
        <f>'BAR BB| Open rates'!#REF!</f>
        <v>#REF!</v>
      </c>
      <c r="C4" s="71" t="e">
        <f>'BAR BB| Open rates'!#REF!</f>
        <v>#REF!</v>
      </c>
      <c r="D4" s="71" t="e">
        <f>'BAR BB| Open rates'!#REF!</f>
        <v>#REF!</v>
      </c>
      <c r="E4" s="71" t="e">
        <f>'BAR BB| Open rates'!#REF!</f>
        <v>#REF!</v>
      </c>
      <c r="F4" s="71" t="e">
        <f>'BAR BB| Open rates'!#REF!</f>
        <v>#REF!</v>
      </c>
    </row>
    <row r="5" spans="1:6" ht="20.25" customHeight="1" x14ac:dyDescent="0.2">
      <c r="A5" s="48"/>
      <c r="B5" s="71" t="e">
        <f>'BAR BB| Open rates'!#REF!</f>
        <v>#REF!</v>
      </c>
      <c r="C5" s="71" t="e">
        <f>'BAR BB| Open rates'!#REF!</f>
        <v>#REF!</v>
      </c>
      <c r="D5" s="71" t="e">
        <f>'BAR BB| Open rates'!#REF!</f>
        <v>#REF!</v>
      </c>
      <c r="E5" s="71" t="e">
        <f>'BAR BB| Open rates'!#REF!</f>
        <v>#REF!</v>
      </c>
      <c r="F5" s="71" t="e">
        <f>'BAR BB| Open rates'!#REF!</f>
        <v>#REF!</v>
      </c>
    </row>
    <row r="6" spans="1:6" ht="12.75" customHeight="1" x14ac:dyDescent="0.2">
      <c r="A6" s="75" t="s">
        <v>53</v>
      </c>
      <c r="B6" s="56"/>
      <c r="C6" s="56"/>
      <c r="D6" s="56"/>
      <c r="E6" s="56"/>
      <c r="F6" s="56"/>
    </row>
    <row r="7" spans="1:6" ht="12.75" customHeight="1" x14ac:dyDescent="0.2">
      <c r="A7" s="42">
        <v>1</v>
      </c>
      <c r="B7" s="83" t="e">
        <f>#REF!+25</f>
        <v>#REF!</v>
      </c>
      <c r="C7" s="83" t="e">
        <f>#REF!+25</f>
        <v>#REF!</v>
      </c>
      <c r="D7" s="83" t="e">
        <f>#REF!+25</f>
        <v>#REF!</v>
      </c>
      <c r="E7" s="83" t="e">
        <f>#REF!+25</f>
        <v>#REF!</v>
      </c>
      <c r="F7" s="83" t="e">
        <f>#REF!+25</f>
        <v>#REF!</v>
      </c>
    </row>
    <row r="8" spans="1:6" ht="12.75" customHeight="1" x14ac:dyDescent="0.2">
      <c r="A8" s="15">
        <v>2</v>
      </c>
      <c r="B8" s="83" t="e">
        <f>#REF!+25</f>
        <v>#REF!</v>
      </c>
      <c r="C8" s="83" t="e">
        <f>#REF!+25</f>
        <v>#REF!</v>
      </c>
      <c r="D8" s="83" t="e">
        <f>#REF!+25</f>
        <v>#REF!</v>
      </c>
      <c r="E8" s="83" t="e">
        <f>#REF!+25</f>
        <v>#REF!</v>
      </c>
      <c r="F8" s="83" t="e">
        <f>#REF!+25</f>
        <v>#REF!</v>
      </c>
    </row>
    <row r="9" spans="1:6" ht="12.75" customHeight="1" x14ac:dyDescent="0.2">
      <c r="A9" s="75" t="s">
        <v>54</v>
      </c>
      <c r="B9" s="83"/>
      <c r="C9" s="83"/>
      <c r="D9" s="83"/>
      <c r="E9" s="83"/>
      <c r="F9" s="83"/>
    </row>
    <row r="10" spans="1:6" ht="12.75" customHeight="1" x14ac:dyDescent="0.2">
      <c r="A10" s="15">
        <v>1</v>
      </c>
      <c r="B10" s="83" t="e">
        <f>#REF!+25</f>
        <v>#REF!</v>
      </c>
      <c r="C10" s="83" t="e">
        <f>#REF!+25</f>
        <v>#REF!</v>
      </c>
      <c r="D10" s="83" t="e">
        <f>#REF!+25</f>
        <v>#REF!</v>
      </c>
      <c r="E10" s="83" t="e">
        <f>#REF!+25</f>
        <v>#REF!</v>
      </c>
      <c r="F10" s="83" t="e">
        <f>#REF!+25</f>
        <v>#REF!</v>
      </c>
    </row>
    <row r="11" spans="1:6" ht="12.75" customHeight="1" x14ac:dyDescent="0.2">
      <c r="A11" s="15">
        <v>2</v>
      </c>
      <c r="B11" s="83" t="e">
        <f>#REF!+25</f>
        <v>#REF!</v>
      </c>
      <c r="C11" s="83" t="e">
        <f>#REF!+25</f>
        <v>#REF!</v>
      </c>
      <c r="D11" s="83" t="e">
        <f>#REF!+25</f>
        <v>#REF!</v>
      </c>
      <c r="E11" s="83" t="e">
        <f>#REF!+25</f>
        <v>#REF!</v>
      </c>
      <c r="F11" s="83" t="e">
        <f>#REF!+25</f>
        <v>#REF!</v>
      </c>
    </row>
    <row r="13" spans="1:6" ht="15" x14ac:dyDescent="0.25">
      <c r="A13" s="79" t="s">
        <v>97</v>
      </c>
      <c r="B13" s="79"/>
      <c r="C13" s="79"/>
      <c r="D13" s="79"/>
      <c r="E13" s="23"/>
    </row>
    <row r="14" spans="1:6" ht="15" x14ac:dyDescent="0.25">
      <c r="A14" s="80"/>
      <c r="B14" s="80"/>
      <c r="C14" s="80"/>
      <c r="D14" s="80"/>
    </row>
    <row r="15" spans="1:6" x14ac:dyDescent="0.2">
      <c r="A15" s="87" t="s">
        <v>80</v>
      </c>
      <c r="B15"/>
      <c r="C15"/>
      <c r="D15"/>
    </row>
    <row r="16" spans="1:6" x14ac:dyDescent="0.2">
      <c r="A16" s="13" t="s">
        <v>98</v>
      </c>
      <c r="B16"/>
      <c r="C16"/>
      <c r="D16"/>
    </row>
    <row r="17" spans="1:5" x14ac:dyDescent="0.2">
      <c r="A17" s="13" t="s">
        <v>99</v>
      </c>
      <c r="B17"/>
      <c r="C17"/>
      <c r="D17"/>
    </row>
    <row r="18" spans="1:5" x14ac:dyDescent="0.2">
      <c r="A18"/>
      <c r="B18"/>
      <c r="C18"/>
      <c r="D18"/>
    </row>
    <row r="19" spans="1:5" x14ac:dyDescent="0.2">
      <c r="A19"/>
      <c r="B19"/>
      <c r="C19"/>
      <c r="D19"/>
    </row>
    <row r="20" spans="1:5" x14ac:dyDescent="0.2">
      <c r="A20" s="86" t="s">
        <v>58</v>
      </c>
      <c r="B20"/>
      <c r="C20"/>
      <c r="D20"/>
    </row>
    <row r="21" spans="1:5" x14ac:dyDescent="0.2">
      <c r="A21" s="59" t="s">
        <v>59</v>
      </c>
      <c r="B21"/>
      <c r="C21"/>
      <c r="D21"/>
    </row>
    <row r="22" spans="1:5" x14ac:dyDescent="0.2">
      <c r="A22" s="60" t="s">
        <v>60</v>
      </c>
      <c r="B22"/>
      <c r="C22"/>
      <c r="D22"/>
    </row>
    <row r="23" spans="1:5" x14ac:dyDescent="0.2">
      <c r="A23" s="60" t="s">
        <v>100</v>
      </c>
      <c r="B23"/>
      <c r="C23"/>
      <c r="D23"/>
    </row>
    <row r="24" spans="1:5" x14ac:dyDescent="0.2">
      <c r="A24" s="60" t="s">
        <v>62</v>
      </c>
      <c r="B24"/>
      <c r="C24"/>
      <c r="D24"/>
    </row>
    <row r="25" spans="1:5" x14ac:dyDescent="0.2">
      <c r="A25" s="60" t="s">
        <v>63</v>
      </c>
      <c r="B25"/>
      <c r="C25"/>
      <c r="D25"/>
    </row>
    <row r="26" spans="1:5" x14ac:dyDescent="0.2">
      <c r="A26" s="60" t="s">
        <v>101</v>
      </c>
      <c r="B26"/>
      <c r="C26"/>
      <c r="D26"/>
    </row>
    <row r="27" spans="1:5" x14ac:dyDescent="0.2">
      <c r="A27" s="60" t="s">
        <v>102</v>
      </c>
      <c r="B27"/>
      <c r="C27"/>
      <c r="D27"/>
    </row>
    <row r="28" spans="1:5" x14ac:dyDescent="0.2">
      <c r="A28" s="60" t="s">
        <v>131</v>
      </c>
      <c r="B28"/>
      <c r="C28"/>
      <c r="D28"/>
    </row>
    <row r="29" spans="1:5" ht="15" x14ac:dyDescent="0.25">
      <c r="A29" s="100" t="s">
        <v>121</v>
      </c>
      <c r="B29" s="101"/>
      <c r="C29" s="23"/>
      <c r="D29" s="100"/>
      <c r="E29" s="100"/>
    </row>
    <row r="30" spans="1:5" ht="60" x14ac:dyDescent="0.2">
      <c r="A30" s="68" t="s">
        <v>103</v>
      </c>
      <c r="B30"/>
      <c r="C30"/>
      <c r="D30"/>
    </row>
    <row r="31" spans="1:5" x14ac:dyDescent="0.2">
      <c r="A31" s="13"/>
      <c r="B31"/>
      <c r="C31"/>
      <c r="D31"/>
    </row>
    <row r="32" spans="1:5" ht="24" x14ac:dyDescent="0.2">
      <c r="A32" s="91" t="s">
        <v>92</v>
      </c>
      <c r="B32"/>
      <c r="C32"/>
      <c r="D32"/>
    </row>
    <row r="33" spans="1:4" x14ac:dyDescent="0.2">
      <c r="A33" s="115" t="s">
        <v>130</v>
      </c>
      <c r="B33"/>
      <c r="C33"/>
      <c r="D33"/>
    </row>
    <row r="34" spans="1:4" x14ac:dyDescent="0.2">
      <c r="A34" s="81"/>
      <c r="B34"/>
      <c r="C34"/>
      <c r="D34"/>
    </row>
    <row r="35" spans="1:4" x14ac:dyDescent="0.2">
      <c r="A35" s="91" t="s">
        <v>65</v>
      </c>
      <c r="B35"/>
      <c r="C35"/>
      <c r="D35"/>
    </row>
    <row r="36" spans="1:4" ht="36" x14ac:dyDescent="0.2">
      <c r="A36" s="62" t="s">
        <v>104</v>
      </c>
      <c r="B36"/>
      <c r="C36"/>
      <c r="D36"/>
    </row>
    <row r="37" spans="1:4" ht="24" x14ac:dyDescent="0.2">
      <c r="A37" s="62" t="s">
        <v>105</v>
      </c>
      <c r="B37"/>
      <c r="C37"/>
      <c r="D37"/>
    </row>
    <row r="38" spans="1:4" x14ac:dyDescent="0.2">
      <c r="A38" s="5"/>
      <c r="B38"/>
      <c r="C38"/>
      <c r="D38"/>
    </row>
    <row r="39" spans="1:4" ht="25.5" x14ac:dyDescent="0.2">
      <c r="A39" s="92" t="s">
        <v>106</v>
      </c>
      <c r="B39"/>
      <c r="C39"/>
      <c r="D39"/>
    </row>
    <row r="40" spans="1:4" x14ac:dyDescent="0.2">
      <c r="A40" s="82" t="s">
        <v>107</v>
      </c>
      <c r="B40"/>
      <c r="C40"/>
      <c r="D40"/>
    </row>
    <row r="41" spans="1:4" x14ac:dyDescent="0.2">
      <c r="A41" s="82" t="s">
        <v>108</v>
      </c>
      <c r="B41"/>
      <c r="C41"/>
      <c r="D41"/>
    </row>
    <row r="42" spans="1:4" x14ac:dyDescent="0.2">
      <c r="A42" s="82" t="s">
        <v>109</v>
      </c>
      <c r="B42"/>
      <c r="C42"/>
      <c r="D42"/>
    </row>
    <row r="43" spans="1:4" x14ac:dyDescent="0.2">
      <c r="A43" s="82" t="s">
        <v>110</v>
      </c>
      <c r="B43"/>
      <c r="C43"/>
      <c r="D43"/>
    </row>
    <row r="44" spans="1:4" x14ac:dyDescent="0.2">
      <c r="A44" s="82" t="s">
        <v>111</v>
      </c>
      <c r="B44"/>
      <c r="C44"/>
      <c r="D44"/>
    </row>
    <row r="45" spans="1:4" x14ac:dyDescent="0.2">
      <c r="A45" s="82" t="s">
        <v>112</v>
      </c>
      <c r="B45"/>
      <c r="C45"/>
      <c r="D45"/>
    </row>
    <row r="46" spans="1:4" x14ac:dyDescent="0.2">
      <c r="A46" s="82" t="s">
        <v>113</v>
      </c>
      <c r="B46"/>
      <c r="C46"/>
      <c r="D46"/>
    </row>
    <row r="47" spans="1:4" x14ac:dyDescent="0.2">
      <c r="A47" s="82" t="s">
        <v>114</v>
      </c>
      <c r="B47"/>
      <c r="C47"/>
      <c r="D47"/>
    </row>
    <row r="48" spans="1:4" ht="25.5" x14ac:dyDescent="0.2">
      <c r="A48" s="82" t="s">
        <v>115</v>
      </c>
      <c r="B48"/>
      <c r="C48"/>
      <c r="D48"/>
    </row>
    <row r="49" spans="1:4" ht="25.5" x14ac:dyDescent="0.2">
      <c r="A49" s="82" t="s">
        <v>116</v>
      </c>
      <c r="B49"/>
      <c r="C49"/>
      <c r="D4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AU33"/>
  <sheetViews>
    <sheetView zoomScale="110" zoomScaleNormal="110" workbookViewId="0">
      <pane xSplit="1" topLeftCell="B1" activePane="topRight" state="frozen"/>
      <selection activeCell="A34" sqref="A34"/>
      <selection pane="topRight" activeCell="A11" sqref="A11"/>
    </sheetView>
  </sheetViews>
  <sheetFormatPr defaultColWidth="8.42578125" defaultRowHeight="12" x14ac:dyDescent="0.2"/>
  <cols>
    <col min="1" max="1" width="26.7109375" style="1" customWidth="1"/>
    <col min="2" max="2" width="11" style="2" customWidth="1"/>
    <col min="3" max="3" width="9.140625" style="2" customWidth="1"/>
    <col min="4" max="4" width="9.5703125" style="2" customWidth="1"/>
    <col min="5" max="16384" width="8.42578125" style="2"/>
  </cols>
  <sheetData>
    <row r="1" spans="1:47" s="5" customFormat="1" ht="12.75" x14ac:dyDescent="0.2">
      <c r="A1" s="3" t="s">
        <v>6</v>
      </c>
      <c r="B1" s="4"/>
      <c r="C1" s="4"/>
      <c r="D1" s="4"/>
      <c r="E1" s="4"/>
      <c r="F1" s="4"/>
      <c r="G1" s="4"/>
      <c r="H1" s="4"/>
      <c r="I1" s="4"/>
      <c r="J1" s="4"/>
      <c r="K1" s="4"/>
      <c r="L1" s="4"/>
      <c r="M1" s="4"/>
      <c r="N1" s="4"/>
      <c r="O1" s="4"/>
      <c r="P1" s="4"/>
      <c r="Q1" s="4"/>
      <c r="R1" s="4"/>
      <c r="S1" s="4"/>
      <c r="T1" s="4"/>
      <c r="U1" s="4"/>
      <c r="V1" s="4"/>
      <c r="W1" s="4"/>
    </row>
    <row r="2" spans="1:47" s="5" customFormat="1" ht="12.75" hidden="1" x14ac:dyDescent="0.2">
      <c r="A2" s="6" t="s">
        <v>5</v>
      </c>
      <c r="B2" s="57"/>
      <c r="C2" s="57"/>
      <c r="D2" s="57"/>
    </row>
    <row r="3" spans="1:47" s="11" customFormat="1" ht="38.25" hidden="1" customHeight="1" x14ac:dyDescent="0.2">
      <c r="A3" s="8" t="s">
        <v>0</v>
      </c>
      <c r="B3" s="9" t="e">
        <f>'BAR BB| Open rates'!#REF!</f>
        <v>#REF!</v>
      </c>
      <c r="C3" s="9" t="e">
        <f>'BAR BB| Open rates'!#REF!</f>
        <v>#REF!</v>
      </c>
      <c r="D3" s="9" t="s">
        <v>73</v>
      </c>
      <c r="E3" s="5"/>
      <c r="F3" s="5"/>
    </row>
    <row r="4" spans="1:47" s="14" customFormat="1" ht="12" hidden="1"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13"/>
      <c r="AO4" s="13"/>
      <c r="AP4" s="13"/>
      <c r="AQ4" s="13"/>
      <c r="AR4" s="13"/>
      <c r="AS4" s="13"/>
      <c r="AT4" s="13"/>
      <c r="AU4" s="13"/>
    </row>
    <row r="5" spans="1:47" s="16" customFormat="1" ht="12" hidden="1" customHeight="1" x14ac:dyDescent="0.2">
      <c r="A5" s="15">
        <v>1</v>
      </c>
      <c r="B5" s="12" t="e">
        <f>'BAR BB| Open rates'!#REF!*0.95</f>
        <v>#REF!</v>
      </c>
      <c r="C5" s="12" t="e">
        <f>'BAR BB| Open rates'!#REF!*0.95</f>
        <v>#REF!</v>
      </c>
      <c r="D5" s="12" t="e">
        <f>'BAR BB| Open rates'!#REF!*0.95</f>
        <v>#REF!</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13"/>
      <c r="AO5" s="13"/>
      <c r="AP5" s="13"/>
      <c r="AQ5" s="13"/>
      <c r="AR5" s="13"/>
      <c r="AS5" s="13"/>
      <c r="AT5" s="13"/>
      <c r="AU5" s="13"/>
    </row>
    <row r="6" spans="1:47" s="16" customFormat="1" ht="12" hidden="1" customHeight="1" x14ac:dyDescent="0.2">
      <c r="A6" s="15">
        <v>2</v>
      </c>
      <c r="B6" s="12" t="e">
        <f>'BAR BB| Open rates'!#REF!*0.95</f>
        <v>#REF!</v>
      </c>
      <c r="C6" s="12" t="e">
        <f>'BAR BB| Open rates'!#REF!*0.95</f>
        <v>#REF!</v>
      </c>
      <c r="D6" s="12" t="e">
        <f>'BAR BB| Open rates'!#REF!*0.95</f>
        <v>#REF!</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13"/>
      <c r="AO6" s="13"/>
      <c r="AP6" s="13"/>
      <c r="AQ6" s="13"/>
      <c r="AR6" s="13"/>
      <c r="AS6" s="13"/>
      <c r="AT6" s="13"/>
      <c r="AU6" s="13"/>
    </row>
    <row r="7" spans="1:47" s="14" customFormat="1" ht="12" hidden="1" customHeight="1" x14ac:dyDescent="0.2">
      <c r="A7" s="12" t="s">
        <v>1</v>
      </c>
      <c r="B7" s="12"/>
      <c r="C7" s="12"/>
      <c r="D7" s="12"/>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13"/>
      <c r="AO7" s="13"/>
      <c r="AP7" s="13"/>
      <c r="AQ7" s="13"/>
      <c r="AR7" s="13"/>
      <c r="AS7" s="13"/>
      <c r="AT7" s="13"/>
      <c r="AU7" s="13"/>
    </row>
    <row r="8" spans="1:47" s="16" customFormat="1" ht="12" hidden="1" customHeight="1" x14ac:dyDescent="0.2">
      <c r="A8" s="15">
        <v>1</v>
      </c>
      <c r="B8" s="12" t="e">
        <f>'BAR BB| Open rates'!#REF!*0.95</f>
        <v>#REF!</v>
      </c>
      <c r="C8" s="12" t="e">
        <f>'BAR BB| Open rates'!#REF!*0.95</f>
        <v>#REF!</v>
      </c>
      <c r="D8" s="12" t="e">
        <f>'BAR BB| Open rates'!#REF!*0.95</f>
        <v>#REF!</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13"/>
      <c r="AO8" s="13"/>
      <c r="AP8" s="13"/>
      <c r="AQ8" s="13"/>
      <c r="AR8" s="13"/>
      <c r="AS8" s="13"/>
      <c r="AT8" s="13"/>
      <c r="AU8" s="13"/>
    </row>
    <row r="9" spans="1:47" s="16" customFormat="1" ht="12" hidden="1" customHeight="1" x14ac:dyDescent="0.2">
      <c r="A9" s="15">
        <v>2</v>
      </c>
      <c r="B9" s="12" t="e">
        <f>'BAR BB| Open rates'!#REF!*0.95</f>
        <v>#REF!</v>
      </c>
      <c r="C9" s="12" t="e">
        <f>'BAR BB| Open rates'!#REF!*0.95</f>
        <v>#REF!</v>
      </c>
      <c r="D9" s="12" t="e">
        <f>'BAR BB| Open rates'!#REF!*0.95</f>
        <v>#REF!</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13"/>
      <c r="AO9" s="13"/>
      <c r="AP9" s="13"/>
      <c r="AQ9" s="13"/>
      <c r="AR9" s="13"/>
      <c r="AS9" s="13"/>
      <c r="AT9" s="13"/>
      <c r="AU9" s="13"/>
    </row>
    <row r="10" spans="1:47" s="16" customFormat="1" ht="22.5" customHeight="1" x14ac:dyDescent="0.3">
      <c r="A10" s="6" t="s">
        <v>31</v>
      </c>
      <c r="B10" s="6"/>
      <c r="C10" s="6"/>
      <c r="D10" s="5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13"/>
      <c r="AO10" s="13"/>
      <c r="AP10" s="13"/>
      <c r="AQ10" s="13"/>
      <c r="AR10" s="13"/>
      <c r="AS10" s="13"/>
      <c r="AT10" s="13"/>
      <c r="AU10" s="13"/>
    </row>
    <row r="11" spans="1:47" s="11" customFormat="1" ht="38.25" customHeight="1" x14ac:dyDescent="0.2">
      <c r="A11" s="8" t="s">
        <v>0</v>
      </c>
      <c r="B11" s="10" t="e">
        <f>B3</f>
        <v>#REF!</v>
      </c>
      <c r="C11" s="10" t="e">
        <f>C3</f>
        <v>#REF!</v>
      </c>
      <c r="D11" s="10" t="str">
        <f>D3</f>
        <v>29.11.2020-30.11.2020</v>
      </c>
      <c r="E11" s="22"/>
      <c r="F11" s="22"/>
    </row>
    <row r="12" spans="1:47" s="14" customFormat="1" ht="12" customHeight="1" x14ac:dyDescent="0.2">
      <c r="A12" s="12"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13"/>
      <c r="AO12" s="13"/>
      <c r="AP12" s="13"/>
      <c r="AQ12" s="13"/>
      <c r="AR12" s="13"/>
      <c r="AS12" s="13"/>
      <c r="AT12" s="13"/>
      <c r="AU12" s="13"/>
    </row>
    <row r="13" spans="1:47" s="16" customFormat="1" ht="12" customHeight="1" x14ac:dyDescent="0.2">
      <c r="A13" s="15">
        <v>1</v>
      </c>
      <c r="B13" s="26" t="e">
        <f t="shared" ref="B13:D14" si="0">B5*0.85</f>
        <v>#REF!</v>
      </c>
      <c r="C13" s="26" t="e">
        <f t="shared" si="0"/>
        <v>#REF!</v>
      </c>
      <c r="D13" s="26" t="e">
        <f t="shared" si="0"/>
        <v>#REF!</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13"/>
      <c r="AO13" s="13"/>
      <c r="AP13" s="13"/>
      <c r="AQ13" s="13"/>
      <c r="AR13" s="13"/>
      <c r="AS13" s="13"/>
      <c r="AT13" s="13"/>
      <c r="AU13" s="13"/>
    </row>
    <row r="14" spans="1:47" s="16" customFormat="1" ht="12" customHeight="1" x14ac:dyDescent="0.2">
      <c r="A14" s="15">
        <v>2</v>
      </c>
      <c r="B14" s="26" t="e">
        <f t="shared" si="0"/>
        <v>#REF!</v>
      </c>
      <c r="C14" s="26" t="e">
        <f t="shared" si="0"/>
        <v>#REF!</v>
      </c>
      <c r="D14" s="26" t="e">
        <f t="shared" si="0"/>
        <v>#REF!</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13"/>
      <c r="AO14" s="13"/>
      <c r="AP14" s="13"/>
      <c r="AQ14" s="13"/>
      <c r="AR14" s="13"/>
      <c r="AS14" s="13"/>
      <c r="AT14" s="13"/>
      <c r="AU14" s="13"/>
    </row>
    <row r="15" spans="1:47" s="14" customFormat="1" ht="12" customHeight="1" x14ac:dyDescent="0.2">
      <c r="A15" s="12" t="s">
        <v>1</v>
      </c>
      <c r="B15" s="26"/>
      <c r="C15" s="26"/>
      <c r="D15" s="2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13"/>
      <c r="AO15" s="13"/>
      <c r="AP15" s="13"/>
      <c r="AQ15" s="13"/>
      <c r="AR15" s="13"/>
      <c r="AS15" s="13"/>
      <c r="AT15" s="13"/>
      <c r="AU15" s="13"/>
    </row>
    <row r="16" spans="1:47" s="16" customFormat="1" ht="12" customHeight="1" x14ac:dyDescent="0.2">
      <c r="A16" s="15">
        <v>1</v>
      </c>
      <c r="B16" s="26" t="e">
        <f t="shared" ref="B16:D17" si="1">B8*0.85</f>
        <v>#REF!</v>
      </c>
      <c r="C16" s="26" t="e">
        <f t="shared" si="1"/>
        <v>#REF!</v>
      </c>
      <c r="D16" s="26" t="e">
        <f t="shared" si="1"/>
        <v>#REF!</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13"/>
      <c r="AO16" s="13"/>
      <c r="AP16" s="13"/>
      <c r="AQ16" s="13"/>
      <c r="AR16" s="13"/>
      <c r="AS16" s="13"/>
      <c r="AT16" s="13"/>
      <c r="AU16" s="13"/>
    </row>
    <row r="17" spans="1:47" s="16" customFormat="1" ht="12" customHeight="1" x14ac:dyDescent="0.2">
      <c r="A17" s="15">
        <v>2</v>
      </c>
      <c r="B17" s="26" t="e">
        <f t="shared" si="1"/>
        <v>#REF!</v>
      </c>
      <c r="C17" s="26" t="e">
        <f t="shared" si="1"/>
        <v>#REF!</v>
      </c>
      <c r="D17" s="26" t="e">
        <f t="shared" si="1"/>
        <v>#REF!</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13"/>
      <c r="AO17" s="13"/>
      <c r="AP17" s="13"/>
      <c r="AQ17" s="13"/>
      <c r="AR17" s="13"/>
      <c r="AS17" s="13"/>
      <c r="AT17" s="13"/>
      <c r="AU17" s="13"/>
    </row>
    <row r="18" spans="1:47" s="16" customFormat="1" ht="12" customHeight="1" thickBot="1" x14ac:dyDescent="0.25">
      <c r="A18" s="20"/>
      <c r="B18" s="21"/>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13"/>
      <c r="AO18" s="13"/>
      <c r="AP18" s="13"/>
      <c r="AQ18" s="13"/>
      <c r="AR18" s="13"/>
      <c r="AS18" s="13"/>
      <c r="AT18" s="13"/>
      <c r="AU18" s="13"/>
    </row>
    <row r="19" spans="1:47" customFormat="1" ht="12.75" customHeight="1" x14ac:dyDescent="0.2">
      <c r="A19" s="241" t="s">
        <v>45</v>
      </c>
      <c r="B19" s="242"/>
      <c r="C19" s="242"/>
      <c r="D19" s="242"/>
      <c r="E19" s="242"/>
      <c r="F19" s="242"/>
    </row>
    <row r="20" spans="1:47" customFormat="1" ht="12.75" customHeight="1" x14ac:dyDescent="0.2">
      <c r="A20" s="243"/>
      <c r="B20" s="244"/>
      <c r="C20" s="244"/>
      <c r="D20" s="244"/>
      <c r="E20" s="244"/>
      <c r="F20" s="244"/>
    </row>
    <row r="21" spans="1:47" customFormat="1" ht="15" customHeight="1" thickBot="1" x14ac:dyDescent="0.25">
      <c r="A21" s="245"/>
      <c r="B21" s="246"/>
      <c r="C21" s="246"/>
      <c r="D21" s="246"/>
      <c r="E21" s="246"/>
      <c r="F21" s="246"/>
    </row>
    <row r="22" spans="1:47" customFormat="1" ht="12.75" x14ac:dyDescent="0.2">
      <c r="A22" s="1"/>
      <c r="B22" s="2"/>
      <c r="C22" s="2"/>
    </row>
    <row r="23" spans="1:47" customFormat="1" ht="15" x14ac:dyDescent="0.2">
      <c r="A23" s="238" t="s">
        <v>32</v>
      </c>
      <c r="B23" s="238"/>
      <c r="C23" s="238"/>
    </row>
    <row r="24" spans="1:47" customFormat="1" ht="15" x14ac:dyDescent="0.2">
      <c r="A24" s="238" t="s">
        <v>33</v>
      </c>
      <c r="B24" s="238"/>
      <c r="C24" s="238"/>
    </row>
    <row r="25" spans="1:47" customFormat="1" ht="15" customHeight="1" x14ac:dyDescent="0.2"/>
    <row r="26" spans="1:47" customFormat="1" ht="12.75" x14ac:dyDescent="0.2">
      <c r="A26" s="239" t="s">
        <v>34</v>
      </c>
      <c r="B26" s="240"/>
      <c r="C26" s="240"/>
      <c r="D26" s="240"/>
      <c r="E26" s="240"/>
      <c r="F26" s="240"/>
      <c r="G26" s="240"/>
      <c r="H26" s="240"/>
      <c r="I26" s="240"/>
    </row>
    <row r="27" spans="1:47" customFormat="1" ht="12.75" x14ac:dyDescent="0.2">
      <c r="A27" s="240"/>
      <c r="B27" s="240"/>
      <c r="C27" s="240"/>
      <c r="D27" s="240"/>
      <c r="E27" s="240"/>
      <c r="F27" s="240"/>
      <c r="G27" s="240"/>
      <c r="H27" s="240"/>
      <c r="I27" s="240"/>
    </row>
    <row r="28" spans="1:47" customFormat="1" ht="12.75" x14ac:dyDescent="0.2">
      <c r="A28" s="240"/>
      <c r="B28" s="240"/>
      <c r="C28" s="240"/>
      <c r="D28" s="240"/>
      <c r="E28" s="240"/>
      <c r="F28" s="240"/>
      <c r="G28" s="240"/>
      <c r="H28" s="240"/>
      <c r="I28" s="240"/>
    </row>
    <row r="29" spans="1:47" customFormat="1" ht="12.75" x14ac:dyDescent="0.2">
      <c r="A29" s="240"/>
      <c r="B29" s="240"/>
      <c r="C29" s="240"/>
      <c r="D29" s="240"/>
      <c r="E29" s="240"/>
      <c r="F29" s="240"/>
      <c r="G29" s="240"/>
      <c r="H29" s="240"/>
      <c r="I29" s="240"/>
    </row>
    <row r="30" spans="1:47" customFormat="1" ht="12.75" x14ac:dyDescent="0.2">
      <c r="A30" s="240"/>
      <c r="B30" s="240"/>
      <c r="C30" s="240"/>
      <c r="D30" s="240"/>
      <c r="E30" s="240"/>
      <c r="F30" s="240"/>
      <c r="G30" s="240"/>
      <c r="H30" s="240"/>
      <c r="I30" s="240"/>
    </row>
    <row r="31" spans="1:47" customFormat="1" ht="12.75" x14ac:dyDescent="0.2">
      <c r="A31" s="240"/>
      <c r="B31" s="240"/>
      <c r="C31" s="240"/>
      <c r="D31" s="240"/>
      <c r="E31" s="240"/>
      <c r="F31" s="240"/>
      <c r="G31" s="240"/>
      <c r="H31" s="240"/>
      <c r="I31" s="240"/>
    </row>
    <row r="32" spans="1:47" customFormat="1" ht="12.75" x14ac:dyDescent="0.2">
      <c r="A32" s="240"/>
      <c r="B32" s="240"/>
      <c r="C32" s="240"/>
      <c r="D32" s="240"/>
      <c r="E32" s="240"/>
      <c r="F32" s="240"/>
      <c r="G32" s="240"/>
      <c r="H32" s="240"/>
      <c r="I32" s="240"/>
    </row>
    <row r="33" spans="1:9" customFormat="1" ht="270.75" customHeight="1" x14ac:dyDescent="0.2">
      <c r="A33" s="240"/>
      <c r="B33" s="240"/>
      <c r="C33" s="240"/>
      <c r="D33" s="240"/>
      <c r="E33" s="240"/>
      <c r="F33" s="240"/>
      <c r="G33" s="240"/>
      <c r="H33" s="240"/>
      <c r="I33" s="240"/>
    </row>
  </sheetData>
  <mergeCells count="4">
    <mergeCell ref="A23:C23"/>
    <mergeCell ref="A24:C24"/>
    <mergeCell ref="A26:I33"/>
    <mergeCell ref="A19:F21"/>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00B0F0"/>
  </sheetPr>
  <dimension ref="A1:AT57"/>
  <sheetViews>
    <sheetView zoomScale="110" zoomScaleNormal="110" workbookViewId="0">
      <pane xSplit="1" topLeftCell="B1" activePane="topRight" state="frozen"/>
      <selection activeCell="A34" sqref="A34"/>
      <selection pane="topRight" activeCell="B3" sqref="B3"/>
    </sheetView>
  </sheetViews>
  <sheetFormatPr defaultColWidth="8.42578125" defaultRowHeight="12" x14ac:dyDescent="0.2"/>
  <cols>
    <col min="1" max="1" width="26.7109375" style="1" customWidth="1"/>
    <col min="2" max="16384" width="8.42578125" style="2"/>
  </cols>
  <sheetData>
    <row r="1" spans="1:46" s="5" customFormat="1" ht="12.75" x14ac:dyDescent="0.2">
      <c r="A1" s="3" t="s">
        <v>6</v>
      </c>
      <c r="B1" s="4"/>
      <c r="C1" s="4"/>
      <c r="D1" s="4"/>
      <c r="E1" s="4"/>
      <c r="F1" s="4"/>
      <c r="G1" s="4"/>
      <c r="H1" s="4"/>
      <c r="I1" s="4"/>
      <c r="J1" s="4"/>
      <c r="K1" s="4"/>
      <c r="L1" s="4"/>
      <c r="M1" s="4"/>
      <c r="N1" s="4"/>
      <c r="O1" s="4"/>
      <c r="P1" s="4"/>
      <c r="Q1" s="4"/>
      <c r="R1" s="4"/>
      <c r="S1" s="4"/>
      <c r="T1" s="4"/>
      <c r="U1" s="4"/>
      <c r="V1" s="4"/>
    </row>
    <row r="2" spans="1:46" s="5" customFormat="1" ht="12.75" x14ac:dyDescent="0.2">
      <c r="A2" s="6" t="s">
        <v>35</v>
      </c>
    </row>
    <row r="3" spans="1:46" s="11" customFormat="1" ht="38.25" customHeight="1" x14ac:dyDescent="0.2">
      <c r="A3" s="8" t="s">
        <v>0</v>
      </c>
      <c r="B3" s="43" t="s">
        <v>46</v>
      </c>
      <c r="C3" s="22"/>
      <c r="D3" s="22"/>
      <c r="E3" s="22"/>
    </row>
    <row r="4" spans="1:46" s="14" customFormat="1" ht="12"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13"/>
      <c r="AN4" s="13"/>
      <c r="AO4" s="13"/>
      <c r="AP4" s="13"/>
      <c r="AQ4" s="13"/>
      <c r="AR4" s="13"/>
      <c r="AS4" s="13"/>
      <c r="AT4" s="13"/>
    </row>
    <row r="5" spans="1:46" s="16" customFormat="1" ht="12" customHeight="1" x14ac:dyDescent="0.2">
      <c r="A5" s="15">
        <v>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13"/>
      <c r="AN5" s="13"/>
      <c r="AO5" s="13"/>
      <c r="AP5" s="13"/>
      <c r="AQ5" s="13"/>
      <c r="AR5" s="13"/>
      <c r="AS5" s="13"/>
      <c r="AT5" s="13"/>
    </row>
    <row r="6" spans="1:46" s="16" customFormat="1" ht="12" customHeight="1" x14ac:dyDescent="0.2">
      <c r="A6" s="15">
        <v>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13"/>
      <c r="AN6" s="13"/>
      <c r="AO6" s="13"/>
      <c r="AP6" s="13"/>
      <c r="AQ6" s="13"/>
      <c r="AR6" s="13"/>
      <c r="AS6" s="13"/>
      <c r="AT6" s="13"/>
    </row>
    <row r="7" spans="1:46" s="14" customFormat="1" ht="12" customHeight="1" x14ac:dyDescent="0.2">
      <c r="A7" s="12" t="s">
        <v>1</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3"/>
      <c r="AN7" s="13"/>
      <c r="AO7" s="13"/>
      <c r="AP7" s="13"/>
      <c r="AQ7" s="13"/>
      <c r="AR7" s="13"/>
      <c r="AS7" s="13"/>
      <c r="AT7" s="13"/>
    </row>
    <row r="8" spans="1:46" s="16" customFormat="1" ht="12" customHeight="1" x14ac:dyDescent="0.2">
      <c r="A8" s="15">
        <v>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13"/>
      <c r="AN8" s="13"/>
      <c r="AO8" s="13"/>
      <c r="AP8" s="13"/>
      <c r="AQ8" s="13"/>
      <c r="AR8" s="13"/>
      <c r="AS8" s="13"/>
      <c r="AT8" s="13"/>
    </row>
    <row r="9" spans="1:46" s="16" customFormat="1" ht="12" customHeight="1" x14ac:dyDescent="0.2">
      <c r="A9" s="15">
        <v>2</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13"/>
      <c r="AN9" s="13"/>
      <c r="AO9" s="13"/>
      <c r="AP9" s="13"/>
      <c r="AQ9" s="13"/>
      <c r="AR9" s="13"/>
      <c r="AS9" s="13"/>
      <c r="AT9" s="13"/>
    </row>
    <row r="10" spans="1:46" s="14" customFormat="1" ht="12" customHeight="1" x14ac:dyDescent="0.2">
      <c r="A10" s="12" t="s">
        <v>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13"/>
      <c r="AN10" s="13"/>
      <c r="AO10" s="13"/>
      <c r="AP10" s="13"/>
      <c r="AQ10" s="13"/>
      <c r="AR10" s="13"/>
      <c r="AS10" s="13"/>
      <c r="AT10" s="13"/>
    </row>
    <row r="11" spans="1:46" s="16" customFormat="1" ht="12" customHeight="1" x14ac:dyDescent="0.2">
      <c r="A11" s="15">
        <v>1</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13"/>
      <c r="AN11" s="13"/>
      <c r="AO11" s="13"/>
      <c r="AP11" s="13"/>
      <c r="AQ11" s="13"/>
      <c r="AR11" s="13"/>
      <c r="AS11" s="13"/>
      <c r="AT11" s="13"/>
    </row>
    <row r="12" spans="1:46" s="16" customFormat="1" ht="12" customHeight="1" x14ac:dyDescent="0.2">
      <c r="A12" s="15">
        <v>2</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13"/>
      <c r="AN12" s="13"/>
      <c r="AO12" s="13"/>
      <c r="AP12" s="13"/>
      <c r="AQ12" s="13"/>
      <c r="AR12" s="13"/>
      <c r="AS12" s="13"/>
      <c r="AT12" s="13"/>
    </row>
    <row r="13" spans="1:46" s="14" customFormat="1" ht="12" customHeight="1" x14ac:dyDescent="0.2">
      <c r="A13" s="12" t="s">
        <v>3</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13"/>
      <c r="AN13" s="13"/>
      <c r="AO13" s="13"/>
      <c r="AP13" s="13"/>
      <c r="AQ13" s="13"/>
      <c r="AR13" s="13"/>
      <c r="AS13" s="13"/>
      <c r="AT13" s="13"/>
    </row>
    <row r="14" spans="1:46" s="16" customFormat="1" ht="12" customHeight="1" x14ac:dyDescent="0.2">
      <c r="A14" s="15" t="s">
        <v>8</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13"/>
      <c r="AN14" s="13"/>
      <c r="AO14" s="13"/>
      <c r="AP14" s="13"/>
      <c r="AQ14" s="13"/>
      <c r="AR14" s="13"/>
      <c r="AS14" s="13"/>
      <c r="AT14" s="13"/>
    </row>
    <row r="15" spans="1:46" s="14" customFormat="1" ht="12" customHeight="1" x14ac:dyDescent="0.2">
      <c r="A15" s="12" t="s">
        <v>4</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13"/>
      <c r="AN15" s="13"/>
      <c r="AO15" s="13"/>
      <c r="AP15" s="13"/>
      <c r="AQ15" s="13"/>
      <c r="AR15" s="13"/>
      <c r="AS15" s="13"/>
      <c r="AT15" s="13"/>
    </row>
    <row r="16" spans="1:46" s="16" customFormat="1" ht="12" customHeight="1" x14ac:dyDescent="0.2">
      <c r="A16" s="15" t="s">
        <v>8</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13"/>
      <c r="AN16" s="13"/>
      <c r="AO16" s="13"/>
      <c r="AP16" s="13"/>
      <c r="AQ16" s="13"/>
      <c r="AR16" s="13"/>
      <c r="AS16" s="13"/>
      <c r="AT16" s="13"/>
    </row>
    <row r="17" spans="1:46" s="16" customFormat="1" ht="12" customHeight="1" x14ac:dyDescent="0.2">
      <c r="A17" s="20"/>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13"/>
      <c r="AN17" s="13"/>
      <c r="AO17" s="13"/>
      <c r="AP17" s="13"/>
      <c r="AQ17" s="13"/>
      <c r="AR17" s="13"/>
      <c r="AS17" s="13"/>
      <c r="AT17" s="13"/>
    </row>
    <row r="18" spans="1:46" s="11" customFormat="1" ht="38.25" customHeight="1" x14ac:dyDescent="0.2">
      <c r="A18" s="8" t="s">
        <v>0</v>
      </c>
      <c r="B18" s="22"/>
      <c r="C18" s="22"/>
      <c r="D18" s="22"/>
      <c r="E18" s="22"/>
    </row>
    <row r="19" spans="1:46" s="14" customFormat="1" ht="12" customHeight="1" x14ac:dyDescent="0.2">
      <c r="A19" s="12" t="s">
        <v>7</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13"/>
      <c r="AN19" s="13"/>
      <c r="AO19" s="13"/>
      <c r="AP19" s="13"/>
      <c r="AQ19" s="13"/>
      <c r="AR19" s="13"/>
      <c r="AS19" s="13"/>
      <c r="AT19" s="13"/>
    </row>
    <row r="20" spans="1:46" s="16" customFormat="1" ht="12" customHeight="1" x14ac:dyDescent="0.2">
      <c r="A20" s="15">
        <v>1</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13"/>
      <c r="AN20" s="13"/>
      <c r="AO20" s="13"/>
      <c r="AP20" s="13"/>
      <c r="AQ20" s="13"/>
      <c r="AR20" s="13"/>
      <c r="AS20" s="13"/>
      <c r="AT20" s="13"/>
    </row>
    <row r="21" spans="1:46" s="16" customFormat="1" ht="12" customHeight="1" x14ac:dyDescent="0.2">
      <c r="A21" s="15">
        <v>2</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13"/>
      <c r="AN21" s="13"/>
      <c r="AO21" s="13"/>
      <c r="AP21" s="13"/>
      <c r="AQ21" s="13"/>
      <c r="AR21" s="13"/>
      <c r="AS21" s="13"/>
      <c r="AT21" s="13"/>
    </row>
    <row r="22" spans="1:46" s="14" customFormat="1" ht="12" customHeight="1" x14ac:dyDescent="0.2">
      <c r="A22" s="12" t="s">
        <v>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13"/>
      <c r="AN22" s="13"/>
      <c r="AO22" s="13"/>
      <c r="AP22" s="13"/>
      <c r="AQ22" s="13"/>
      <c r="AR22" s="13"/>
      <c r="AS22" s="13"/>
      <c r="AT22" s="13"/>
    </row>
    <row r="23" spans="1:46" s="16" customFormat="1" ht="12" customHeight="1" x14ac:dyDescent="0.2">
      <c r="A23" s="15">
        <v>1</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13"/>
      <c r="AN23" s="13"/>
      <c r="AO23" s="13"/>
      <c r="AP23" s="13"/>
      <c r="AQ23" s="13"/>
      <c r="AR23" s="13"/>
      <c r="AS23" s="13"/>
      <c r="AT23" s="13"/>
    </row>
    <row r="24" spans="1:46" s="16" customFormat="1" ht="12" customHeight="1" x14ac:dyDescent="0.2">
      <c r="A24" s="15">
        <v>2</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13"/>
      <c r="AN24" s="13"/>
      <c r="AO24" s="13"/>
      <c r="AP24" s="13"/>
      <c r="AQ24" s="13"/>
      <c r="AR24" s="13"/>
      <c r="AS24" s="13"/>
      <c r="AT24" s="13"/>
    </row>
    <row r="25" spans="1:46" s="14" customFormat="1" ht="12" customHeight="1" x14ac:dyDescent="0.2">
      <c r="A25" s="12" t="s">
        <v>2</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13"/>
      <c r="AN25" s="13"/>
      <c r="AO25" s="13"/>
      <c r="AP25" s="13"/>
      <c r="AQ25" s="13"/>
      <c r="AR25" s="13"/>
      <c r="AS25" s="13"/>
      <c r="AT25" s="13"/>
    </row>
    <row r="26" spans="1:46" s="16" customFormat="1" ht="12" customHeight="1" x14ac:dyDescent="0.2">
      <c r="A26" s="15">
        <v>1</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13"/>
      <c r="AN26" s="13"/>
      <c r="AO26" s="13"/>
      <c r="AP26" s="13"/>
      <c r="AQ26" s="13"/>
      <c r="AR26" s="13"/>
      <c r="AS26" s="13"/>
      <c r="AT26" s="13"/>
    </row>
    <row r="27" spans="1:46" s="16" customFormat="1" ht="12" customHeight="1" x14ac:dyDescent="0.2">
      <c r="A27" s="15">
        <v>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13"/>
      <c r="AN27" s="13"/>
      <c r="AO27" s="13"/>
      <c r="AP27" s="13"/>
      <c r="AQ27" s="13"/>
      <c r="AR27" s="13"/>
      <c r="AS27" s="13"/>
      <c r="AT27" s="13"/>
    </row>
    <row r="28" spans="1:46" s="14" customFormat="1" ht="12" customHeight="1" x14ac:dyDescent="0.2">
      <c r="A28" s="12" t="s">
        <v>3</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13"/>
      <c r="AN28" s="13"/>
      <c r="AO28" s="13"/>
      <c r="AP28" s="13"/>
      <c r="AQ28" s="13"/>
      <c r="AR28" s="13"/>
      <c r="AS28" s="13"/>
      <c r="AT28" s="13"/>
    </row>
    <row r="29" spans="1:46" s="16" customFormat="1" ht="12" customHeight="1" x14ac:dyDescent="0.2">
      <c r="A29" s="15" t="s">
        <v>8</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13"/>
      <c r="AN29" s="13"/>
      <c r="AO29" s="13"/>
      <c r="AP29" s="13"/>
      <c r="AQ29" s="13"/>
      <c r="AR29" s="13"/>
      <c r="AS29" s="13"/>
      <c r="AT29" s="13"/>
    </row>
    <row r="30" spans="1:46" s="14" customFormat="1" ht="12" customHeight="1" x14ac:dyDescent="0.2">
      <c r="A30" s="12" t="s">
        <v>4</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13"/>
      <c r="AN30" s="13"/>
      <c r="AO30" s="13"/>
      <c r="AP30" s="13"/>
      <c r="AQ30" s="13"/>
      <c r="AR30" s="13"/>
      <c r="AS30" s="13"/>
      <c r="AT30" s="13"/>
    </row>
    <row r="31" spans="1:46" s="16" customFormat="1" ht="12" customHeight="1" x14ac:dyDescent="0.2">
      <c r="A31" s="15" t="s">
        <v>8</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13"/>
      <c r="AN31" s="13"/>
      <c r="AO31" s="13"/>
      <c r="AP31" s="13"/>
      <c r="AQ31" s="13"/>
      <c r="AR31" s="13"/>
      <c r="AS31" s="13"/>
      <c r="AT31" s="13"/>
    </row>
    <row r="32" spans="1:46" s="16" customFormat="1" ht="12" customHeight="1" x14ac:dyDescent="0.2">
      <c r="A32" s="20"/>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13"/>
      <c r="AN32" s="13"/>
      <c r="AO32" s="13"/>
      <c r="AP32" s="13"/>
      <c r="AQ32" s="13"/>
      <c r="AR32" s="13"/>
      <c r="AS32" s="13"/>
      <c r="AT32" s="13"/>
    </row>
    <row r="33" spans="1:1" s="5" customFormat="1" ht="12.75" x14ac:dyDescent="0.2">
      <c r="A33" s="5" t="s">
        <v>17</v>
      </c>
    </row>
    <row r="34" spans="1:1" s="13" customFormat="1" ht="12.75" customHeight="1" x14ac:dyDescent="0.2">
      <c r="A34" s="17" t="s">
        <v>9</v>
      </c>
    </row>
    <row r="35" spans="1:1" s="13" customFormat="1" ht="12.75" customHeight="1" x14ac:dyDescent="0.2">
      <c r="A35" s="18" t="s">
        <v>10</v>
      </c>
    </row>
    <row r="36" spans="1:1" s="13" customFormat="1" ht="12.75" customHeight="1" x14ac:dyDescent="0.2">
      <c r="A36" s="18" t="s">
        <v>11</v>
      </c>
    </row>
    <row r="37" spans="1:1" s="13" customFormat="1" ht="12.75" customHeight="1" x14ac:dyDescent="0.2">
      <c r="A37" s="18" t="s">
        <v>12</v>
      </c>
    </row>
    <row r="38" spans="1:1" s="13" customFormat="1" ht="12.75" customHeight="1" x14ac:dyDescent="0.2">
      <c r="A38" s="18" t="s">
        <v>13</v>
      </c>
    </row>
    <row r="39" spans="1:1" s="13" customFormat="1" ht="12.75" customHeight="1" x14ac:dyDescent="0.2">
      <c r="A39" s="18" t="s">
        <v>14</v>
      </c>
    </row>
    <row r="40" spans="1:1" s="13" customFormat="1" ht="12.75" customHeight="1" x14ac:dyDescent="0.2">
      <c r="A40" s="19" t="s">
        <v>15</v>
      </c>
    </row>
    <row r="41" spans="1:1" s="13" customFormat="1" ht="12.75" customHeight="1" x14ac:dyDescent="0.2"/>
    <row r="42" spans="1:1" s="5" customFormat="1" ht="12.75" x14ac:dyDescent="0.2"/>
    <row r="43" spans="1:1" s="5" customFormat="1" ht="12.75" x14ac:dyDescent="0.2">
      <c r="A43" s="24" t="s">
        <v>18</v>
      </c>
    </row>
    <row r="44" spans="1:1" s="5" customFormat="1" ht="12.75" customHeight="1" x14ac:dyDescent="0.2">
      <c r="A44" s="36" t="s">
        <v>19</v>
      </c>
    </row>
    <row r="45" spans="1:1" s="5" customFormat="1" ht="12.75" customHeight="1" x14ac:dyDescent="0.2">
      <c r="A45" s="37" t="s">
        <v>20</v>
      </c>
    </row>
    <row r="46" spans="1:1" s="5" customFormat="1" ht="12.75" customHeight="1" x14ac:dyDescent="0.2">
      <c r="A46" s="35" t="s">
        <v>21</v>
      </c>
    </row>
    <row r="47" spans="1:1" s="5" customFormat="1" ht="12.75" customHeight="1" x14ac:dyDescent="0.2">
      <c r="A47" s="35" t="s">
        <v>22</v>
      </c>
    </row>
    <row r="48" spans="1:1" s="5" customFormat="1" ht="24" x14ac:dyDescent="0.2">
      <c r="A48" s="25" t="s">
        <v>23</v>
      </c>
    </row>
    <row r="49" spans="1:1" s="5" customFormat="1" ht="12.75" customHeight="1" x14ac:dyDescent="0.2">
      <c r="A49" s="35" t="s">
        <v>24</v>
      </c>
    </row>
    <row r="50" spans="1:1" s="5" customFormat="1" ht="12.75" x14ac:dyDescent="0.2"/>
    <row r="51" spans="1:1" s="5" customFormat="1" ht="13.5" thickBot="1" x14ac:dyDescent="0.25">
      <c r="A51" s="34" t="s">
        <v>16</v>
      </c>
    </row>
    <row r="52" spans="1:1" s="5" customFormat="1" ht="12.75" customHeight="1" x14ac:dyDescent="0.2">
      <c r="A52" s="247" t="s">
        <v>25</v>
      </c>
    </row>
    <row r="53" spans="1:1" s="5" customFormat="1" ht="12.75" x14ac:dyDescent="0.2">
      <c r="A53" s="248"/>
    </row>
    <row r="54" spans="1:1" s="5" customFormat="1" ht="12.75" x14ac:dyDescent="0.2">
      <c r="A54" s="248"/>
    </row>
    <row r="55" spans="1:1" s="5" customFormat="1" ht="12.75" x14ac:dyDescent="0.2">
      <c r="A55" s="248"/>
    </row>
    <row r="56" spans="1:1" s="5" customFormat="1" ht="12.75" x14ac:dyDescent="0.2">
      <c r="A56" s="248"/>
    </row>
    <row r="57" spans="1:1" s="5" customFormat="1" ht="13.5" thickBot="1" x14ac:dyDescent="0.25">
      <c r="A57" s="249"/>
    </row>
  </sheetData>
  <mergeCells count="1">
    <mergeCell ref="A52:A57"/>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00B0F0"/>
  </sheetPr>
  <dimension ref="A1:AP50"/>
  <sheetViews>
    <sheetView zoomScale="110" zoomScaleNormal="110" workbookViewId="0">
      <pane xSplit="1" topLeftCell="B1" activePane="topRight" state="frozen"/>
      <selection activeCell="A34" sqref="A34"/>
      <selection pane="topRight" activeCell="E11" sqref="E11"/>
    </sheetView>
  </sheetViews>
  <sheetFormatPr defaultColWidth="8.42578125" defaultRowHeight="12" x14ac:dyDescent="0.2"/>
  <cols>
    <col min="1" max="1" width="26.7109375" style="1" customWidth="1"/>
    <col min="2" max="2" width="10" style="2" customWidth="1"/>
    <col min="3" max="3" width="10.7109375" style="2" customWidth="1"/>
    <col min="4" max="5" width="10" style="2" customWidth="1"/>
    <col min="6" max="6" width="10.7109375" style="2" customWidth="1"/>
    <col min="7" max="16384" width="8.42578125" style="2"/>
  </cols>
  <sheetData>
    <row r="1" spans="1:42" s="5" customFormat="1" ht="12.75" x14ac:dyDescent="0.2">
      <c r="A1" s="3" t="s">
        <v>6</v>
      </c>
      <c r="B1" s="4"/>
      <c r="C1" s="4"/>
      <c r="D1" s="4"/>
      <c r="E1" s="4"/>
      <c r="F1" s="4"/>
      <c r="G1" s="4"/>
      <c r="H1" s="4"/>
      <c r="I1" s="4"/>
      <c r="J1" s="4"/>
      <c r="K1" s="4"/>
      <c r="L1" s="4"/>
      <c r="M1" s="4"/>
      <c r="N1" s="4"/>
      <c r="O1" s="4"/>
      <c r="P1" s="4"/>
      <c r="Q1" s="4"/>
      <c r="R1" s="4"/>
    </row>
    <row r="2" spans="1:42" s="5" customFormat="1" ht="12.75" x14ac:dyDescent="0.2">
      <c r="A2" s="6" t="s">
        <v>5</v>
      </c>
    </row>
    <row r="3" spans="1:42" s="11" customFormat="1" ht="26.25" customHeight="1" x14ac:dyDescent="0.2">
      <c r="A3" s="8" t="s">
        <v>0</v>
      </c>
      <c r="B3" s="56" t="e">
        <f>'BAR BB| Open rates'!#REF!</f>
        <v>#REF!</v>
      </c>
      <c r="C3" s="56" t="e">
        <f>'BAR BB| Open rates'!#REF!</f>
        <v>#REF!</v>
      </c>
      <c r="D3" s="56" t="e">
        <f>'BAR BB| Open rates'!#REF!</f>
        <v>#REF!</v>
      </c>
      <c r="E3" s="56" t="e">
        <f>'BAR BB| Open rates'!#REF!</f>
        <v>#REF!</v>
      </c>
      <c r="F3" s="56" t="e">
        <f>'BAR BB| Open rates'!#REF!</f>
        <v>#REF!</v>
      </c>
    </row>
    <row r="4" spans="1:42" s="14" customFormat="1" ht="12"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13"/>
      <c r="AJ4" s="13"/>
      <c r="AK4" s="13"/>
      <c r="AL4" s="13"/>
      <c r="AM4" s="13"/>
      <c r="AN4" s="13"/>
      <c r="AO4" s="13"/>
      <c r="AP4" s="13"/>
    </row>
    <row r="5" spans="1:42" s="16" customFormat="1" ht="12" customHeight="1" x14ac:dyDescent="0.2">
      <c r="A5" s="15">
        <v>1</v>
      </c>
      <c r="B5" s="12" t="e">
        <f>'BAR BB| Open rates'!#REF!*0.9+2600</f>
        <v>#REF!</v>
      </c>
      <c r="C5" s="12" t="e">
        <f>'BAR BB| Open rates'!#REF!*0.9+2600</f>
        <v>#REF!</v>
      </c>
      <c r="D5" s="12" t="e">
        <f>'BAR BB| Open rates'!#REF!*0.9+2600</f>
        <v>#REF!</v>
      </c>
      <c r="E5" s="12" t="e">
        <f>'BAR BB| Open rates'!#REF!*0.9+2600</f>
        <v>#REF!</v>
      </c>
      <c r="F5" s="12" t="e">
        <f>'BAR BB| Open rates'!#REF!*0.9+2600</f>
        <v>#REF!</v>
      </c>
      <c r="G5" s="5"/>
      <c r="H5" s="5"/>
      <c r="I5" s="5"/>
      <c r="J5" s="5"/>
      <c r="K5" s="5"/>
      <c r="L5" s="5"/>
      <c r="M5" s="5"/>
      <c r="N5" s="5"/>
      <c r="O5" s="5"/>
      <c r="P5" s="5"/>
      <c r="Q5" s="5"/>
      <c r="R5" s="5"/>
      <c r="S5" s="5"/>
      <c r="T5" s="5"/>
      <c r="U5" s="5"/>
      <c r="V5" s="5"/>
      <c r="W5" s="5"/>
      <c r="X5" s="5"/>
      <c r="Y5" s="5"/>
      <c r="Z5" s="5"/>
      <c r="AA5" s="5"/>
      <c r="AB5" s="5"/>
      <c r="AC5" s="5"/>
      <c r="AD5" s="5"/>
      <c r="AE5" s="5"/>
      <c r="AF5" s="5"/>
      <c r="AG5" s="5"/>
      <c r="AH5" s="5"/>
      <c r="AI5" s="13"/>
      <c r="AJ5" s="13"/>
      <c r="AK5" s="13"/>
      <c r="AL5" s="13"/>
      <c r="AM5" s="13"/>
      <c r="AN5" s="13"/>
      <c r="AO5" s="13"/>
      <c r="AP5" s="13"/>
    </row>
    <row r="6" spans="1:42" s="16" customFormat="1" ht="12" customHeight="1" x14ac:dyDescent="0.2">
      <c r="A6" s="15">
        <v>2</v>
      </c>
      <c r="B6" s="12" t="e">
        <f>'BAR BB| Open rates'!#REF!*0.9+5200</f>
        <v>#REF!</v>
      </c>
      <c r="C6" s="12" t="e">
        <f>'BAR BB| Open rates'!#REF!*0.9+5200</f>
        <v>#REF!</v>
      </c>
      <c r="D6" s="12" t="e">
        <f>'BAR BB| Open rates'!#REF!*0.9+5200</f>
        <v>#REF!</v>
      </c>
      <c r="E6" s="12" t="e">
        <f>'BAR BB| Open rates'!#REF!*0.9+5200</f>
        <v>#REF!</v>
      </c>
      <c r="F6" s="12" t="e">
        <f>'BAR BB| Open rates'!#REF!*0.9+5200</f>
        <v>#REF!</v>
      </c>
      <c r="G6" s="5"/>
      <c r="H6" s="5"/>
      <c r="I6" s="5"/>
      <c r="J6" s="5"/>
      <c r="K6" s="5"/>
      <c r="L6" s="5"/>
      <c r="M6" s="5"/>
      <c r="N6" s="5"/>
      <c r="O6" s="5"/>
      <c r="P6" s="5"/>
      <c r="Q6" s="5"/>
      <c r="R6" s="5"/>
      <c r="S6" s="5"/>
      <c r="T6" s="5"/>
      <c r="U6" s="5"/>
      <c r="V6" s="5"/>
      <c r="W6" s="5"/>
      <c r="X6" s="5"/>
      <c r="Y6" s="5"/>
      <c r="Z6" s="5"/>
      <c r="AA6" s="5"/>
      <c r="AB6" s="5"/>
      <c r="AC6" s="5"/>
      <c r="AD6" s="5"/>
      <c r="AE6" s="5"/>
      <c r="AF6" s="5"/>
      <c r="AG6" s="5"/>
      <c r="AH6" s="5"/>
      <c r="AI6" s="13"/>
      <c r="AJ6" s="13"/>
      <c r="AK6" s="13"/>
      <c r="AL6" s="13"/>
      <c r="AM6" s="13"/>
      <c r="AN6" s="13"/>
      <c r="AO6" s="13"/>
      <c r="AP6" s="13"/>
    </row>
    <row r="7" spans="1:42" s="14" customFormat="1" ht="12" customHeight="1" x14ac:dyDescent="0.2">
      <c r="A7" s="12" t="s">
        <v>1</v>
      </c>
      <c r="B7" s="12"/>
      <c r="C7" s="12"/>
      <c r="D7" s="12"/>
      <c r="E7" s="12"/>
      <c r="F7" s="12"/>
      <c r="G7" s="5"/>
      <c r="H7" s="5"/>
      <c r="I7" s="5"/>
      <c r="J7" s="5"/>
      <c r="K7" s="5"/>
      <c r="L7" s="5"/>
      <c r="M7" s="5"/>
      <c r="N7" s="5"/>
      <c r="O7" s="5"/>
      <c r="P7" s="5"/>
      <c r="Q7" s="5"/>
      <c r="R7" s="5"/>
      <c r="S7" s="5"/>
      <c r="T7" s="5"/>
      <c r="U7" s="5"/>
      <c r="V7" s="5"/>
      <c r="W7" s="5"/>
      <c r="X7" s="5"/>
      <c r="Y7" s="5"/>
      <c r="Z7" s="5"/>
      <c r="AA7" s="5"/>
      <c r="AB7" s="5"/>
      <c r="AC7" s="5"/>
      <c r="AD7" s="5"/>
      <c r="AE7" s="5"/>
      <c r="AF7" s="5"/>
      <c r="AG7" s="5"/>
      <c r="AH7" s="5"/>
      <c r="AI7" s="13"/>
      <c r="AJ7" s="13"/>
      <c r="AK7" s="13"/>
      <c r="AL7" s="13"/>
      <c r="AM7" s="13"/>
      <c r="AN7" s="13"/>
      <c r="AO7" s="13"/>
      <c r="AP7" s="13"/>
    </row>
    <row r="8" spans="1:42" s="16" customFormat="1" ht="12" customHeight="1" x14ac:dyDescent="0.2">
      <c r="A8" s="15">
        <v>1</v>
      </c>
      <c r="B8" s="12" t="e">
        <f>'BAR BB| Open rates'!#REF!*0.9+2600</f>
        <v>#REF!</v>
      </c>
      <c r="C8" s="12" t="e">
        <f>'BAR BB| Open rates'!#REF!*0.9+2600</f>
        <v>#REF!</v>
      </c>
      <c r="D8" s="12" t="e">
        <f>'BAR BB| Open rates'!#REF!*0.9+2600</f>
        <v>#REF!</v>
      </c>
      <c r="E8" s="12" t="e">
        <f>'BAR BB| Open rates'!#REF!*0.9+2600</f>
        <v>#REF!</v>
      </c>
      <c r="F8" s="12" t="e">
        <f>'BAR BB| Open rates'!#REF!*0.9+2600</f>
        <v>#REF!</v>
      </c>
      <c r="G8" s="5"/>
      <c r="H8" s="5"/>
      <c r="I8" s="5"/>
      <c r="J8" s="5"/>
      <c r="K8" s="5"/>
      <c r="L8" s="5"/>
      <c r="M8" s="5"/>
      <c r="N8" s="5"/>
      <c r="O8" s="5"/>
      <c r="P8" s="5"/>
      <c r="Q8" s="5"/>
      <c r="R8" s="5"/>
      <c r="S8" s="5"/>
      <c r="T8" s="5"/>
      <c r="U8" s="5"/>
      <c r="V8" s="5"/>
      <c r="W8" s="5"/>
      <c r="X8" s="5"/>
      <c r="Y8" s="5"/>
      <c r="Z8" s="5"/>
      <c r="AA8" s="5"/>
      <c r="AB8" s="5"/>
      <c r="AC8" s="5"/>
      <c r="AD8" s="5"/>
      <c r="AE8" s="5"/>
      <c r="AF8" s="5"/>
      <c r="AG8" s="5"/>
      <c r="AH8" s="5"/>
      <c r="AI8" s="13"/>
      <c r="AJ8" s="13"/>
      <c r="AK8" s="13"/>
      <c r="AL8" s="13"/>
      <c r="AM8" s="13"/>
      <c r="AN8" s="13"/>
      <c r="AO8" s="13"/>
      <c r="AP8" s="13"/>
    </row>
    <row r="9" spans="1:42" s="16" customFormat="1" ht="12" customHeight="1" x14ac:dyDescent="0.2">
      <c r="A9" s="15">
        <v>2</v>
      </c>
      <c r="B9" s="12" t="e">
        <f>'BAR BB| Open rates'!#REF!*0.9+5200</f>
        <v>#REF!</v>
      </c>
      <c r="C9" s="12" t="e">
        <f>'BAR BB| Open rates'!#REF!*0.9+5200</f>
        <v>#REF!</v>
      </c>
      <c r="D9" s="12" t="e">
        <f>'BAR BB| Open rates'!#REF!*0.9+5200</f>
        <v>#REF!</v>
      </c>
      <c r="E9" s="12" t="e">
        <f>'BAR BB| Open rates'!#REF!*0.9+5200</f>
        <v>#REF!</v>
      </c>
      <c r="F9" s="12" t="e">
        <f>'BAR BB| Open rates'!#REF!*0.9+5200</f>
        <v>#REF!</v>
      </c>
      <c r="G9" s="5"/>
      <c r="H9" s="5"/>
      <c r="I9" s="5"/>
      <c r="J9" s="5"/>
      <c r="K9" s="5"/>
      <c r="L9" s="5"/>
      <c r="M9" s="5"/>
      <c r="N9" s="5"/>
      <c r="O9" s="5"/>
      <c r="P9" s="5"/>
      <c r="Q9" s="5"/>
      <c r="R9" s="5"/>
      <c r="S9" s="5"/>
      <c r="T9" s="5"/>
      <c r="U9" s="5"/>
      <c r="V9" s="5"/>
      <c r="W9" s="5"/>
      <c r="X9" s="5"/>
      <c r="Y9" s="5"/>
      <c r="Z9" s="5"/>
      <c r="AA9" s="5"/>
      <c r="AB9" s="5"/>
      <c r="AC9" s="5"/>
      <c r="AD9" s="5"/>
      <c r="AE9" s="5"/>
      <c r="AF9" s="5"/>
      <c r="AG9" s="5"/>
      <c r="AH9" s="5"/>
      <c r="AI9" s="13"/>
      <c r="AJ9" s="13"/>
      <c r="AK9" s="13"/>
      <c r="AL9" s="13"/>
      <c r="AM9" s="13"/>
      <c r="AN9" s="13"/>
      <c r="AO9" s="13"/>
      <c r="AP9" s="13"/>
    </row>
    <row r="10" spans="1:42" s="16" customFormat="1" ht="21.75" customHeight="1" x14ac:dyDescent="0.3">
      <c r="A10" s="6" t="s">
        <v>31</v>
      </c>
      <c r="B10" s="57"/>
      <c r="C10" s="57"/>
      <c r="D10" s="57"/>
      <c r="E10" s="57"/>
      <c r="F10" s="57"/>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13"/>
      <c r="AJ10" s="13"/>
      <c r="AK10" s="13"/>
      <c r="AL10" s="13"/>
      <c r="AM10" s="13"/>
      <c r="AN10" s="13"/>
      <c r="AO10" s="13"/>
      <c r="AP10" s="13"/>
    </row>
    <row r="11" spans="1:42" s="11" customFormat="1" ht="31.5" customHeight="1" x14ac:dyDescent="0.2">
      <c r="A11" s="8" t="s">
        <v>0</v>
      </c>
      <c r="B11" s="10" t="s">
        <v>75</v>
      </c>
      <c r="C11" s="10" t="s">
        <v>76</v>
      </c>
      <c r="D11" s="10" t="s">
        <v>77</v>
      </c>
      <c r="E11" s="10" t="s">
        <v>78</v>
      </c>
      <c r="F11" s="10" t="s">
        <v>79</v>
      </c>
    </row>
    <row r="12" spans="1:42" s="14" customFormat="1" ht="12" customHeight="1" x14ac:dyDescent="0.2">
      <c r="A12" s="12"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3"/>
      <c r="AJ12" s="13"/>
      <c r="AK12" s="13"/>
      <c r="AL12" s="13"/>
      <c r="AM12" s="13"/>
      <c r="AN12" s="13"/>
      <c r="AO12" s="13"/>
      <c r="AP12" s="13"/>
    </row>
    <row r="13" spans="1:42" s="16" customFormat="1" ht="12" customHeight="1" x14ac:dyDescent="0.2">
      <c r="A13" s="15">
        <v>1</v>
      </c>
      <c r="B13" s="26" t="e">
        <f t="shared" ref="B13:F14" si="0">B5*0.87+25</f>
        <v>#REF!</v>
      </c>
      <c r="C13" s="26" t="e">
        <f t="shared" si="0"/>
        <v>#REF!</v>
      </c>
      <c r="D13" s="26" t="e">
        <f t="shared" si="0"/>
        <v>#REF!</v>
      </c>
      <c r="E13" s="26" t="e">
        <f t="shared" si="0"/>
        <v>#REF!</v>
      </c>
      <c r="F13" s="26" t="e">
        <f t="shared" si="0"/>
        <v>#REF!</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13"/>
      <c r="AJ13" s="13"/>
      <c r="AK13" s="13"/>
      <c r="AL13" s="13"/>
      <c r="AM13" s="13"/>
      <c r="AN13" s="13"/>
      <c r="AO13" s="13"/>
      <c r="AP13" s="13"/>
    </row>
    <row r="14" spans="1:42" s="16" customFormat="1" ht="12" customHeight="1" x14ac:dyDescent="0.2">
      <c r="A14" s="15">
        <v>2</v>
      </c>
      <c r="B14" s="26" t="e">
        <f t="shared" si="0"/>
        <v>#REF!</v>
      </c>
      <c r="C14" s="26" t="e">
        <f t="shared" si="0"/>
        <v>#REF!</v>
      </c>
      <c r="D14" s="26" t="e">
        <f t="shared" si="0"/>
        <v>#REF!</v>
      </c>
      <c r="E14" s="26" t="e">
        <f t="shared" si="0"/>
        <v>#REF!</v>
      </c>
      <c r="F14" s="26" t="e">
        <f t="shared" si="0"/>
        <v>#REF!</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13"/>
      <c r="AJ14" s="13"/>
      <c r="AK14" s="13"/>
      <c r="AL14" s="13"/>
      <c r="AM14" s="13"/>
      <c r="AN14" s="13"/>
      <c r="AO14" s="13"/>
      <c r="AP14" s="13"/>
    </row>
    <row r="15" spans="1:42" s="14" customFormat="1" ht="12" customHeight="1" x14ac:dyDescent="0.2">
      <c r="A15" s="12" t="s">
        <v>1</v>
      </c>
      <c r="B15" s="26"/>
      <c r="C15" s="26"/>
      <c r="D15" s="26"/>
      <c r="E15" s="26"/>
      <c r="F15" s="2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13"/>
      <c r="AJ15" s="13"/>
      <c r="AK15" s="13"/>
      <c r="AL15" s="13"/>
      <c r="AM15" s="13"/>
      <c r="AN15" s="13"/>
      <c r="AO15" s="13"/>
      <c r="AP15" s="13"/>
    </row>
    <row r="16" spans="1:42" s="16" customFormat="1" ht="12" customHeight="1" x14ac:dyDescent="0.2">
      <c r="A16" s="15">
        <v>1</v>
      </c>
      <c r="B16" s="26" t="e">
        <f t="shared" ref="B16:F17" si="1">B8*0.87+25</f>
        <v>#REF!</v>
      </c>
      <c r="C16" s="26" t="e">
        <f t="shared" si="1"/>
        <v>#REF!</v>
      </c>
      <c r="D16" s="26" t="e">
        <f t="shared" si="1"/>
        <v>#REF!</v>
      </c>
      <c r="E16" s="26" t="e">
        <f t="shared" si="1"/>
        <v>#REF!</v>
      </c>
      <c r="F16" s="26" t="e">
        <f t="shared" si="1"/>
        <v>#REF!</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13"/>
      <c r="AJ16" s="13"/>
      <c r="AK16" s="13"/>
      <c r="AL16" s="13"/>
      <c r="AM16" s="13"/>
      <c r="AN16" s="13"/>
      <c r="AO16" s="13"/>
      <c r="AP16" s="13"/>
    </row>
    <row r="17" spans="1:42" s="16" customFormat="1" ht="12" customHeight="1" x14ac:dyDescent="0.2">
      <c r="A17" s="15">
        <v>2</v>
      </c>
      <c r="B17" s="26" t="e">
        <f t="shared" si="1"/>
        <v>#REF!</v>
      </c>
      <c r="C17" s="26" t="e">
        <f t="shared" si="1"/>
        <v>#REF!</v>
      </c>
      <c r="D17" s="26" t="e">
        <f t="shared" si="1"/>
        <v>#REF!</v>
      </c>
      <c r="E17" s="26" t="e">
        <f t="shared" si="1"/>
        <v>#REF!</v>
      </c>
      <c r="F17" s="26" t="e">
        <f t="shared" si="1"/>
        <v>#REF!</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13"/>
      <c r="AJ17" s="13"/>
      <c r="AK17" s="13"/>
      <c r="AL17" s="13"/>
      <c r="AM17" s="13"/>
      <c r="AN17" s="13"/>
      <c r="AO17" s="13"/>
      <c r="AP17" s="13"/>
    </row>
    <row r="18" spans="1:42" s="16" customFormat="1" ht="12" customHeight="1" x14ac:dyDescent="0.2">
      <c r="A18" s="20"/>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13"/>
      <c r="AJ18" s="13"/>
      <c r="AK18" s="13"/>
      <c r="AL18" s="13"/>
      <c r="AM18" s="13"/>
      <c r="AN18" s="13"/>
      <c r="AO18" s="13"/>
      <c r="AP18" s="13"/>
    </row>
    <row r="19" spans="1:42" s="27" customFormat="1" ht="12.75" x14ac:dyDescent="0.2">
      <c r="A19" s="5"/>
    </row>
    <row r="20" spans="1:42" s="29" customFormat="1" ht="12.75" x14ac:dyDescent="0.2">
      <c r="A20" s="28" t="s">
        <v>26</v>
      </c>
    </row>
    <row r="21" spans="1:42" s="29" customFormat="1" ht="12.75" x14ac:dyDescent="0.2">
      <c r="A21" s="28"/>
    </row>
    <row r="22" spans="1:42" s="29" customFormat="1" ht="27" customHeight="1" x14ac:dyDescent="0.2">
      <c r="A22" s="30" t="s">
        <v>27</v>
      </c>
    </row>
    <row r="23" spans="1:42" s="29" customFormat="1" ht="27" customHeight="1" x14ac:dyDescent="0.2">
      <c r="A23" s="30" t="s">
        <v>28</v>
      </c>
    </row>
    <row r="24" spans="1:42" s="29" customFormat="1" ht="9.75" customHeight="1" x14ac:dyDescent="0.2">
      <c r="A24" s="28"/>
    </row>
    <row r="25" spans="1:42" s="29" customFormat="1" ht="12.75" x14ac:dyDescent="0.2">
      <c r="A25" s="28" t="s">
        <v>29</v>
      </c>
    </row>
    <row r="26" spans="1:42" s="29" customFormat="1" ht="12.75" x14ac:dyDescent="0.2"/>
    <row r="27" spans="1:42" s="29" customFormat="1" ht="15" customHeight="1" x14ac:dyDescent="0.2">
      <c r="A27" s="250" t="s">
        <v>30</v>
      </c>
    </row>
    <row r="28" spans="1:42" s="29" customFormat="1" ht="12.75" x14ac:dyDescent="0.2">
      <c r="A28" s="250"/>
    </row>
    <row r="29" spans="1:42" s="29" customFormat="1" ht="12.75" x14ac:dyDescent="0.2">
      <c r="A29" s="250"/>
    </row>
    <row r="30" spans="1:42" s="29" customFormat="1" ht="12.75" x14ac:dyDescent="0.2">
      <c r="A30" s="250"/>
    </row>
    <row r="31" spans="1:42" s="29" customFormat="1" ht="12.75" x14ac:dyDescent="0.2">
      <c r="A31" s="250"/>
    </row>
    <row r="32" spans="1:42" s="29" customFormat="1" ht="12.75" x14ac:dyDescent="0.2">
      <c r="A32" s="250"/>
    </row>
    <row r="33" spans="1:1" s="29" customFormat="1" ht="12.75" x14ac:dyDescent="0.2">
      <c r="A33" s="250"/>
    </row>
    <row r="34" spans="1:1" s="29" customFormat="1" ht="12.75" x14ac:dyDescent="0.2">
      <c r="A34" s="250"/>
    </row>
    <row r="35" spans="1:1" s="29" customFormat="1" ht="12.75" x14ac:dyDescent="0.2">
      <c r="A35" s="250"/>
    </row>
    <row r="36" spans="1:1" s="29" customFormat="1" ht="12.75" x14ac:dyDescent="0.2">
      <c r="A36" s="250"/>
    </row>
    <row r="37" spans="1:1" s="29" customFormat="1" ht="12.75" x14ac:dyDescent="0.2">
      <c r="A37" s="250"/>
    </row>
    <row r="38" spans="1:1" s="29" customFormat="1" ht="12.75" x14ac:dyDescent="0.2">
      <c r="A38" s="250"/>
    </row>
    <row r="39" spans="1:1" s="29" customFormat="1" ht="12.75" x14ac:dyDescent="0.2">
      <c r="A39" s="250"/>
    </row>
    <row r="40" spans="1:1" s="29" customFormat="1" ht="12.75" x14ac:dyDescent="0.2">
      <c r="A40" s="250"/>
    </row>
    <row r="41" spans="1:1" s="29" customFormat="1" ht="12.75" x14ac:dyDescent="0.2">
      <c r="A41" s="250"/>
    </row>
    <row r="42" spans="1:1" x14ac:dyDescent="0.2">
      <c r="A42" s="250"/>
    </row>
    <row r="43" spans="1:1" x14ac:dyDescent="0.2">
      <c r="A43" s="250"/>
    </row>
    <row r="44" spans="1:1" x14ac:dyDescent="0.2">
      <c r="A44" s="250"/>
    </row>
    <row r="45" spans="1:1" x14ac:dyDescent="0.2">
      <c r="A45" s="250"/>
    </row>
    <row r="46" spans="1:1" x14ac:dyDescent="0.2">
      <c r="A46" s="250"/>
    </row>
    <row r="47" spans="1:1" x14ac:dyDescent="0.2">
      <c r="A47" s="250"/>
    </row>
    <row r="48" spans="1:1" x14ac:dyDescent="0.2">
      <c r="A48" s="250"/>
    </row>
    <row r="49" spans="1:1" x14ac:dyDescent="0.2">
      <c r="A49" s="250"/>
    </row>
    <row r="50" spans="1:1" x14ac:dyDescent="0.2">
      <c r="A50" s="250"/>
    </row>
  </sheetData>
  <mergeCells count="1">
    <mergeCell ref="A27:A50"/>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00B0F0"/>
  </sheetPr>
  <dimension ref="A1:AT33"/>
  <sheetViews>
    <sheetView zoomScale="110" zoomScaleNormal="110" workbookViewId="0">
      <pane xSplit="1" topLeftCell="B1" activePane="topRight" state="frozen"/>
      <selection activeCell="A34" sqref="A34"/>
      <selection pane="topRight" activeCell="A2" sqref="A2:IV9"/>
    </sheetView>
  </sheetViews>
  <sheetFormatPr defaultColWidth="8.42578125" defaultRowHeight="12" x14ac:dyDescent="0.2"/>
  <cols>
    <col min="1" max="1" width="26.7109375" style="1" customWidth="1"/>
    <col min="2" max="2" width="11.85546875" style="1" hidden="1" customWidth="1"/>
    <col min="3" max="3" width="10.140625" style="2" hidden="1" customWidth="1"/>
    <col min="4" max="4" width="10.140625" style="2" customWidth="1"/>
    <col min="5" max="5" width="11.140625" style="2" customWidth="1"/>
    <col min="6" max="6" width="9.28515625" style="2" customWidth="1"/>
    <col min="7" max="16384" width="8.42578125" style="2"/>
  </cols>
  <sheetData>
    <row r="1" spans="1:46" s="5" customFormat="1" ht="12.75" x14ac:dyDescent="0.2">
      <c r="A1" s="3" t="s">
        <v>6</v>
      </c>
      <c r="B1" s="3"/>
      <c r="C1" s="4"/>
      <c r="D1" s="4"/>
      <c r="E1" s="4"/>
      <c r="F1" s="4"/>
      <c r="G1" s="4"/>
      <c r="H1" s="4"/>
      <c r="I1" s="4"/>
      <c r="J1" s="4"/>
      <c r="K1" s="4"/>
      <c r="L1" s="4"/>
      <c r="M1" s="4"/>
      <c r="N1" s="4"/>
      <c r="O1" s="4"/>
      <c r="P1" s="4"/>
      <c r="Q1" s="4"/>
      <c r="R1" s="4"/>
      <c r="S1" s="4"/>
      <c r="T1" s="4"/>
      <c r="U1" s="4"/>
      <c r="V1" s="4"/>
    </row>
    <row r="2" spans="1:46" s="5" customFormat="1" ht="12.75" hidden="1" x14ac:dyDescent="0.2">
      <c r="A2" s="6" t="s">
        <v>5</v>
      </c>
      <c r="B2" s="7"/>
      <c r="C2" s="7"/>
      <c r="D2" s="7"/>
      <c r="E2" s="57"/>
      <c r="F2" s="57"/>
    </row>
    <row r="3" spans="1:46" s="11" customFormat="1" ht="27" hidden="1" customHeight="1" x14ac:dyDescent="0.2">
      <c r="A3" s="8" t="s">
        <v>0</v>
      </c>
      <c r="B3" s="9" t="e">
        <f>'BAR BB| Open rates'!#REF!</f>
        <v>#REF!</v>
      </c>
      <c r="C3" s="9" t="e">
        <f>'BAR BB| Open rates'!#REF!</f>
        <v>#REF!</v>
      </c>
      <c r="D3" s="9" t="e">
        <f>'BAR BB| Open rates'!#REF!</f>
        <v>#REF!</v>
      </c>
      <c r="E3" s="9" t="e">
        <f>'BAR BB| Open rates'!#REF!</f>
        <v>#REF!</v>
      </c>
      <c r="F3" s="9" t="s">
        <v>73</v>
      </c>
    </row>
    <row r="4" spans="1:46" s="14" customFormat="1" ht="12" hidden="1" customHeight="1" x14ac:dyDescent="0.2">
      <c r="A4" s="12" t="s">
        <v>7</v>
      </c>
      <c r="B4" s="21"/>
      <c r="C4" s="21"/>
      <c r="D4" s="21"/>
      <c r="E4" s="21"/>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13"/>
      <c r="AN4" s="13"/>
      <c r="AO4" s="13"/>
      <c r="AP4" s="13"/>
      <c r="AQ4" s="13"/>
      <c r="AR4" s="13"/>
      <c r="AS4" s="13"/>
      <c r="AT4" s="13"/>
    </row>
    <row r="5" spans="1:46" s="16" customFormat="1" ht="12" hidden="1" customHeight="1" x14ac:dyDescent="0.2">
      <c r="A5" s="15">
        <v>1</v>
      </c>
      <c r="B5" s="12" t="e">
        <f>'BAR BB| Open rates'!#REF!</f>
        <v>#REF!</v>
      </c>
      <c r="C5" s="12" t="e">
        <f>'BAR BB| Open rates'!#REF!</f>
        <v>#REF!</v>
      </c>
      <c r="D5" s="12" t="e">
        <f>'BAR BB| Open rates'!#REF!</f>
        <v>#REF!</v>
      </c>
      <c r="E5" s="12" t="e">
        <f>'BAR BB| Open rates'!#REF!</f>
        <v>#REF!</v>
      </c>
      <c r="F5" s="12" t="e">
        <f>'BAR BB| Open rates'!#REF!</f>
        <v>#REF!</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13"/>
      <c r="AN5" s="13"/>
      <c r="AO5" s="13"/>
      <c r="AP5" s="13"/>
      <c r="AQ5" s="13"/>
      <c r="AR5" s="13"/>
      <c r="AS5" s="13"/>
      <c r="AT5" s="13"/>
    </row>
    <row r="6" spans="1:46" s="16" customFormat="1" ht="12" hidden="1" customHeight="1" x14ac:dyDescent="0.2">
      <c r="A6" s="15">
        <v>2</v>
      </c>
      <c r="B6" s="12" t="e">
        <f>'BAR BB| Open rates'!#REF!</f>
        <v>#REF!</v>
      </c>
      <c r="C6" s="12" t="e">
        <f>'BAR BB| Open rates'!#REF!</f>
        <v>#REF!</v>
      </c>
      <c r="D6" s="12" t="e">
        <f>'BAR BB| Open rates'!#REF!</f>
        <v>#REF!</v>
      </c>
      <c r="E6" s="12" t="e">
        <f>'BAR BB| Open rates'!#REF!</f>
        <v>#REF!</v>
      </c>
      <c r="F6" s="12" t="e">
        <f>'BAR BB| Open rates'!#REF!</f>
        <v>#REF!</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13"/>
      <c r="AN6" s="13"/>
      <c r="AO6" s="13"/>
      <c r="AP6" s="13"/>
      <c r="AQ6" s="13"/>
      <c r="AR6" s="13"/>
      <c r="AS6" s="13"/>
      <c r="AT6" s="13"/>
    </row>
    <row r="7" spans="1:46" s="14" customFormat="1" ht="12" hidden="1" customHeight="1" x14ac:dyDescent="0.2">
      <c r="A7" s="12" t="s">
        <v>1</v>
      </c>
      <c r="B7" s="12"/>
      <c r="C7" s="12"/>
      <c r="D7" s="12"/>
      <c r="E7" s="12"/>
      <c r="F7" s="12"/>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3"/>
      <c r="AN7" s="13"/>
      <c r="AO7" s="13"/>
      <c r="AP7" s="13"/>
      <c r="AQ7" s="13"/>
      <c r="AR7" s="13"/>
      <c r="AS7" s="13"/>
      <c r="AT7" s="13"/>
    </row>
    <row r="8" spans="1:46" s="16" customFormat="1" ht="12" hidden="1" customHeight="1" x14ac:dyDescent="0.2">
      <c r="A8" s="15">
        <v>1</v>
      </c>
      <c r="B8" s="12" t="e">
        <f>'BAR BB| Open rates'!#REF!</f>
        <v>#REF!</v>
      </c>
      <c r="C8" s="12" t="e">
        <f>'BAR BB| Open rates'!#REF!</f>
        <v>#REF!</v>
      </c>
      <c r="D8" s="12" t="e">
        <f>'BAR BB| Open rates'!#REF!</f>
        <v>#REF!</v>
      </c>
      <c r="E8" s="12" t="e">
        <f>'BAR BB| Open rates'!#REF!</f>
        <v>#REF!</v>
      </c>
      <c r="F8" s="12" t="e">
        <f>'BAR BB| Open rates'!#REF!</f>
        <v>#REF!</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13"/>
      <c r="AN8" s="13"/>
      <c r="AO8" s="13"/>
      <c r="AP8" s="13"/>
      <c r="AQ8" s="13"/>
      <c r="AR8" s="13"/>
      <c r="AS8" s="13"/>
      <c r="AT8" s="13"/>
    </row>
    <row r="9" spans="1:46" s="16" customFormat="1" ht="12" hidden="1" customHeight="1" x14ac:dyDescent="0.2">
      <c r="A9" s="15">
        <v>2</v>
      </c>
      <c r="B9" s="12" t="e">
        <f>'BAR BB| Open rates'!#REF!</f>
        <v>#REF!</v>
      </c>
      <c r="C9" s="12" t="e">
        <f>'BAR BB| Open rates'!#REF!</f>
        <v>#REF!</v>
      </c>
      <c r="D9" s="12" t="e">
        <f>'BAR BB| Open rates'!#REF!</f>
        <v>#REF!</v>
      </c>
      <c r="E9" s="12" t="e">
        <f>'BAR BB| Open rates'!#REF!</f>
        <v>#REF!</v>
      </c>
      <c r="F9" s="12" t="e">
        <f>'BAR BB| Open rates'!#REF!</f>
        <v>#REF!</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13"/>
      <c r="AN9" s="13"/>
      <c r="AO9" s="13"/>
      <c r="AP9" s="13"/>
      <c r="AQ9" s="13"/>
      <c r="AR9" s="13"/>
      <c r="AS9" s="13"/>
      <c r="AT9" s="13"/>
    </row>
    <row r="10" spans="1:46" s="16" customFormat="1" ht="15" customHeight="1" x14ac:dyDescent="0.3">
      <c r="A10" s="6" t="s">
        <v>31</v>
      </c>
      <c r="B10" s="6"/>
      <c r="C10" s="6"/>
      <c r="D10" s="6"/>
      <c r="E10" s="6"/>
      <c r="F10" s="57"/>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13"/>
      <c r="AN10" s="13"/>
      <c r="AO10" s="13"/>
      <c r="AP10" s="13"/>
      <c r="AQ10" s="13"/>
      <c r="AR10" s="13"/>
      <c r="AS10" s="13"/>
      <c r="AT10" s="13"/>
    </row>
    <row r="11" spans="1:46" s="11" customFormat="1" ht="27" customHeight="1" x14ac:dyDescent="0.2">
      <c r="A11" s="8" t="s">
        <v>0</v>
      </c>
      <c r="B11" s="10" t="e">
        <f>B3</f>
        <v>#REF!</v>
      </c>
      <c r="C11" s="10" t="e">
        <f>C3</f>
        <v>#REF!</v>
      </c>
      <c r="D11" s="10" t="e">
        <f>D3</f>
        <v>#REF!</v>
      </c>
      <c r="E11" s="10" t="e">
        <f>E3</f>
        <v>#REF!</v>
      </c>
      <c r="F11" s="10" t="str">
        <f>F3</f>
        <v>29.11.2020-30.11.2020</v>
      </c>
    </row>
    <row r="12" spans="1:46" s="14" customFormat="1" ht="12" customHeight="1" x14ac:dyDescent="0.2">
      <c r="A12" s="12" t="s">
        <v>7</v>
      </c>
      <c r="B12" s="21"/>
      <c r="C12" s="21"/>
      <c r="D12" s="21"/>
      <c r="E12" s="21"/>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13"/>
      <c r="AN12" s="13"/>
      <c r="AO12" s="13"/>
      <c r="AP12" s="13"/>
      <c r="AQ12" s="13"/>
      <c r="AR12" s="13"/>
      <c r="AS12" s="13"/>
      <c r="AT12" s="13"/>
    </row>
    <row r="13" spans="1:46" s="16" customFormat="1" ht="12" customHeight="1" x14ac:dyDescent="0.2">
      <c r="A13" s="15">
        <v>1</v>
      </c>
      <c r="B13" s="26" t="e">
        <f t="shared" ref="B13:D14" si="0">B5*0.85*0.95+25</f>
        <v>#REF!</v>
      </c>
      <c r="C13" s="26" t="e">
        <f t="shared" si="0"/>
        <v>#REF!</v>
      </c>
      <c r="D13" s="26" t="e">
        <f t="shared" si="0"/>
        <v>#REF!</v>
      </c>
      <c r="E13" s="26" t="e">
        <f>E5*0.85*0.95+25</f>
        <v>#REF!</v>
      </c>
      <c r="F13" s="26" t="e">
        <f>F5*0.85*0.95+25</f>
        <v>#REF!</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13"/>
      <c r="AN13" s="13"/>
      <c r="AO13" s="13"/>
      <c r="AP13" s="13"/>
      <c r="AQ13" s="13"/>
      <c r="AR13" s="13"/>
      <c r="AS13" s="13"/>
      <c r="AT13" s="13"/>
    </row>
    <row r="14" spans="1:46" s="16" customFormat="1" ht="12" customHeight="1" x14ac:dyDescent="0.2">
      <c r="A14" s="15">
        <v>2</v>
      </c>
      <c r="B14" s="26" t="e">
        <f t="shared" si="0"/>
        <v>#REF!</v>
      </c>
      <c r="C14" s="26" t="e">
        <f t="shared" si="0"/>
        <v>#REF!</v>
      </c>
      <c r="D14" s="26" t="e">
        <f t="shared" si="0"/>
        <v>#REF!</v>
      </c>
      <c r="E14" s="26" t="e">
        <f>E6*0.85*0.95+25</f>
        <v>#REF!</v>
      </c>
      <c r="F14" s="26" t="e">
        <f>F6*0.85*0.95+25</f>
        <v>#REF!</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13"/>
      <c r="AN14" s="13"/>
      <c r="AO14" s="13"/>
      <c r="AP14" s="13"/>
      <c r="AQ14" s="13"/>
      <c r="AR14" s="13"/>
      <c r="AS14" s="13"/>
      <c r="AT14" s="13"/>
    </row>
    <row r="15" spans="1:46" s="14" customFormat="1" ht="12" customHeight="1" x14ac:dyDescent="0.2">
      <c r="A15" s="12" t="s">
        <v>1</v>
      </c>
      <c r="B15" s="26"/>
      <c r="C15" s="26"/>
      <c r="D15" s="26"/>
      <c r="E15" s="26"/>
      <c r="F15" s="2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13"/>
      <c r="AN15" s="13"/>
      <c r="AO15" s="13"/>
      <c r="AP15" s="13"/>
      <c r="AQ15" s="13"/>
      <c r="AR15" s="13"/>
      <c r="AS15" s="13"/>
      <c r="AT15" s="13"/>
    </row>
    <row r="16" spans="1:46" s="16" customFormat="1" ht="12" customHeight="1" x14ac:dyDescent="0.2">
      <c r="A16" s="15">
        <v>1</v>
      </c>
      <c r="B16" s="26" t="e">
        <f t="shared" ref="B16:D17" si="1">B8*0.85*0.95+25</f>
        <v>#REF!</v>
      </c>
      <c r="C16" s="26" t="e">
        <f t="shared" si="1"/>
        <v>#REF!</v>
      </c>
      <c r="D16" s="26" t="e">
        <f t="shared" si="1"/>
        <v>#REF!</v>
      </c>
      <c r="E16" s="26" t="e">
        <f>E8*0.85*0.95+25</f>
        <v>#REF!</v>
      </c>
      <c r="F16" s="26" t="e">
        <f>F8*0.85*0.95+25</f>
        <v>#REF!</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13"/>
      <c r="AN16" s="13"/>
      <c r="AO16" s="13"/>
      <c r="AP16" s="13"/>
      <c r="AQ16" s="13"/>
      <c r="AR16" s="13"/>
      <c r="AS16" s="13"/>
      <c r="AT16" s="13"/>
    </row>
    <row r="17" spans="1:46" s="16" customFormat="1" ht="12" customHeight="1" x14ac:dyDescent="0.2">
      <c r="A17" s="15">
        <v>2</v>
      </c>
      <c r="B17" s="26" t="e">
        <f t="shared" si="1"/>
        <v>#REF!</v>
      </c>
      <c r="C17" s="26" t="e">
        <f t="shared" si="1"/>
        <v>#REF!</v>
      </c>
      <c r="D17" s="26" t="e">
        <f t="shared" si="1"/>
        <v>#REF!</v>
      </c>
      <c r="E17" s="26" t="e">
        <f>E9*0.85*0.95+25</f>
        <v>#REF!</v>
      </c>
      <c r="F17" s="26" t="e">
        <f>F9*0.85*0.95+25</f>
        <v>#REF!</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13"/>
      <c r="AN17" s="13"/>
      <c r="AO17" s="13"/>
      <c r="AP17" s="13"/>
      <c r="AQ17" s="13"/>
      <c r="AR17" s="13"/>
      <c r="AS17" s="13"/>
      <c r="AT17" s="13"/>
    </row>
    <row r="18" spans="1:46" s="16" customFormat="1" ht="12" customHeight="1" thickBot="1" x14ac:dyDescent="0.25">
      <c r="A18" s="20"/>
      <c r="B18" s="20"/>
      <c r="C18" s="21"/>
      <c r="D18" s="2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13"/>
      <c r="AN18" s="13"/>
      <c r="AO18" s="13"/>
      <c r="AP18" s="13"/>
      <c r="AQ18" s="13"/>
      <c r="AR18" s="13"/>
      <c r="AS18" s="13"/>
      <c r="AT18" s="13"/>
    </row>
    <row r="19" spans="1:46" customFormat="1" ht="12.75" x14ac:dyDescent="0.2">
      <c r="A19" s="241" t="s">
        <v>45</v>
      </c>
      <c r="B19" s="242"/>
      <c r="C19" s="242"/>
      <c r="D19" s="242"/>
      <c r="E19" s="242"/>
      <c r="F19" s="242"/>
    </row>
    <row r="20" spans="1:46" customFormat="1" ht="12.75" x14ac:dyDescent="0.2">
      <c r="A20" s="243"/>
      <c r="B20" s="244"/>
      <c r="C20" s="244"/>
      <c r="D20" s="244"/>
      <c r="E20" s="244"/>
      <c r="F20" s="244"/>
    </row>
    <row r="21" spans="1:46" customFormat="1" ht="13.5" thickBot="1" x14ac:dyDescent="0.25">
      <c r="A21" s="245"/>
      <c r="B21" s="246"/>
      <c r="C21" s="246"/>
      <c r="D21" s="246"/>
      <c r="E21" s="246"/>
      <c r="F21" s="246"/>
    </row>
    <row r="22" spans="1:46" customFormat="1" ht="12.75" x14ac:dyDescent="0.2">
      <c r="A22" s="1"/>
      <c r="B22" s="1"/>
      <c r="C22" s="2"/>
      <c r="D22" s="2"/>
      <c r="E22" s="2"/>
    </row>
    <row r="23" spans="1:46" customFormat="1" ht="15" x14ac:dyDescent="0.2">
      <c r="A23" s="238" t="s">
        <v>32</v>
      </c>
      <c r="B23" s="238"/>
      <c r="C23" s="238"/>
      <c r="D23" s="238"/>
      <c r="E23" s="238"/>
    </row>
    <row r="24" spans="1:46" customFormat="1" ht="15" x14ac:dyDescent="0.2">
      <c r="A24" s="238" t="s">
        <v>33</v>
      </c>
      <c r="B24" s="238"/>
      <c r="C24" s="238"/>
      <c r="D24" s="238"/>
      <c r="E24" s="238"/>
    </row>
    <row r="25" spans="1:46" customFormat="1" ht="15" customHeight="1" x14ac:dyDescent="0.2"/>
    <row r="26" spans="1:46" customFormat="1" ht="12.75" x14ac:dyDescent="0.2">
      <c r="A26" s="239" t="s">
        <v>34</v>
      </c>
      <c r="B26" s="239"/>
      <c r="C26" s="240"/>
      <c r="D26" s="240"/>
      <c r="E26" s="240"/>
      <c r="F26" s="240"/>
      <c r="G26" s="240"/>
      <c r="H26" s="240"/>
    </row>
    <row r="27" spans="1:46" customFormat="1" ht="12.75" x14ac:dyDescent="0.2">
      <c r="A27" s="240"/>
      <c r="B27" s="240"/>
      <c r="C27" s="240"/>
      <c r="D27" s="240"/>
      <c r="E27" s="240"/>
      <c r="F27" s="240"/>
      <c r="G27" s="240"/>
      <c r="H27" s="240"/>
    </row>
    <row r="28" spans="1:46" customFormat="1" ht="12.75" x14ac:dyDescent="0.2">
      <c r="A28" s="240"/>
      <c r="B28" s="240"/>
      <c r="C28" s="240"/>
      <c r="D28" s="240"/>
      <c r="E28" s="240"/>
      <c r="F28" s="240"/>
      <c r="G28" s="240"/>
      <c r="H28" s="240"/>
    </row>
    <row r="29" spans="1:46" customFormat="1" ht="12.75" x14ac:dyDescent="0.2">
      <c r="A29" s="240"/>
      <c r="B29" s="240"/>
      <c r="C29" s="240"/>
      <c r="D29" s="240"/>
      <c r="E29" s="240"/>
      <c r="F29" s="240"/>
      <c r="G29" s="240"/>
      <c r="H29" s="240"/>
    </row>
    <row r="30" spans="1:46" customFormat="1" ht="12.75" x14ac:dyDescent="0.2">
      <c r="A30" s="240"/>
      <c r="B30" s="240"/>
      <c r="C30" s="240"/>
      <c r="D30" s="240"/>
      <c r="E30" s="240"/>
      <c r="F30" s="240"/>
      <c r="G30" s="240"/>
      <c r="H30" s="240"/>
    </row>
    <row r="31" spans="1:46" customFormat="1" ht="12.75" x14ac:dyDescent="0.2">
      <c r="A31" s="240"/>
      <c r="B31" s="240"/>
      <c r="C31" s="240"/>
      <c r="D31" s="240"/>
      <c r="E31" s="240"/>
      <c r="F31" s="240"/>
      <c r="G31" s="240"/>
      <c r="H31" s="240"/>
    </row>
    <row r="32" spans="1:46" customFormat="1" ht="12.75" x14ac:dyDescent="0.2">
      <c r="A32" s="240"/>
      <c r="B32" s="240"/>
      <c r="C32" s="240"/>
      <c r="D32" s="240"/>
      <c r="E32" s="240"/>
      <c r="F32" s="240"/>
      <c r="G32" s="240"/>
      <c r="H32" s="240"/>
    </row>
    <row r="33" spans="1:8" customFormat="1" ht="270.75" customHeight="1" x14ac:dyDescent="0.2">
      <c r="A33" s="240"/>
      <c r="B33" s="240"/>
      <c r="C33" s="240"/>
      <c r="D33" s="240"/>
      <c r="E33" s="240"/>
      <c r="F33" s="240"/>
      <c r="G33" s="240"/>
      <c r="H33" s="240"/>
    </row>
  </sheetData>
  <mergeCells count="4">
    <mergeCell ref="A23:E23"/>
    <mergeCell ref="A24:E24"/>
    <mergeCell ref="A26:H33"/>
    <mergeCell ref="A19:F21"/>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00B0F0"/>
  </sheetPr>
  <dimension ref="A2:AO34"/>
  <sheetViews>
    <sheetView zoomScale="110" zoomScaleNormal="110" workbookViewId="0">
      <pane xSplit="1" topLeftCell="B1" activePane="topRight" state="frozen"/>
      <selection activeCell="A34" sqref="A34"/>
      <selection pane="topRight" activeCell="AL3" sqref="AL3:AO10"/>
    </sheetView>
  </sheetViews>
  <sheetFormatPr defaultColWidth="8.42578125" defaultRowHeight="12" x14ac:dyDescent="0.2"/>
  <cols>
    <col min="1" max="1" width="40.85546875" style="1" customWidth="1"/>
    <col min="2" max="4" width="10.140625" style="2" hidden="1" customWidth="1"/>
    <col min="5" max="5" width="9.85546875" style="2" hidden="1" customWidth="1"/>
    <col min="6" max="6" width="12" style="2" hidden="1" customWidth="1"/>
    <col min="7" max="7" width="0" style="2" hidden="1" customWidth="1"/>
    <col min="8" max="8" width="13" style="2" hidden="1" customWidth="1"/>
    <col min="9" max="28" width="10.140625" style="2" hidden="1" customWidth="1"/>
    <col min="29" max="30" width="9" style="2" hidden="1" customWidth="1"/>
    <col min="31" max="31" width="10.140625" style="2" hidden="1" customWidth="1"/>
    <col min="32" max="32" width="9.5703125" style="2" hidden="1" customWidth="1"/>
    <col min="33" max="33" width="9.7109375" style="2" hidden="1" customWidth="1"/>
    <col min="34" max="35" width="9.42578125" style="2" hidden="1" customWidth="1"/>
    <col min="36" max="36" width="10" style="2" hidden="1" customWidth="1"/>
    <col min="37" max="37" width="9.7109375" style="2" hidden="1" customWidth="1"/>
    <col min="38" max="38" width="10.140625" style="2" customWidth="1"/>
    <col min="39" max="41" width="9.140625" style="2" customWidth="1"/>
    <col min="42" max="16384" width="8.42578125" style="2"/>
  </cols>
  <sheetData>
    <row r="2" spans="1:41" x14ac:dyDescent="0.2">
      <c r="A2" s="6" t="s">
        <v>48</v>
      </c>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41" ht="32.25" customHeight="1" x14ac:dyDescent="0.2">
      <c r="A3" s="8"/>
      <c r="B3" s="10" t="e">
        <f>#REF!</f>
        <v>#REF!</v>
      </c>
      <c r="C3" s="10" t="e">
        <f>#REF!</f>
        <v>#REF!</v>
      </c>
      <c r="D3" s="10" t="e">
        <f>#REF!</f>
        <v>#REF!</v>
      </c>
      <c r="E3" s="10" t="e">
        <f>#REF!</f>
        <v>#REF!</v>
      </c>
      <c r="F3" s="10" t="e">
        <f>#REF!</f>
        <v>#REF!</v>
      </c>
      <c r="G3" s="10" t="e">
        <f>#REF!</f>
        <v>#REF!</v>
      </c>
      <c r="H3" s="10" t="str">
        <f>'Отдыхай и катай| Rest &amp; Ski '!B31</f>
        <v>20.12.2020-24.12.2020</v>
      </c>
      <c r="I3" s="10" t="e">
        <f>'Отдыхай и катай| Rest &amp; Ski '!C31</f>
        <v>#REF!</v>
      </c>
      <c r="J3" s="10" t="e">
        <f>'Отдыхай и катай| Rest &amp; Ski '!D31</f>
        <v>#REF!</v>
      </c>
      <c r="K3" s="10" t="e">
        <f>'Отдыхай и катай| Rest &amp; Ski '!E31</f>
        <v>#REF!</v>
      </c>
      <c r="L3" s="10" t="e">
        <f>'Отдыхай и катай| Rest &amp; Ski '!F31</f>
        <v>#REF!</v>
      </c>
      <c r="M3" s="10" t="e">
        <f>'Отдыхай и катай| Rest &amp; Ski '!G31</f>
        <v>#REF!</v>
      </c>
      <c r="N3" s="10" t="e">
        <f>'Отдыхай и катай| Rest &amp; Ski '!H31</f>
        <v>#REF!</v>
      </c>
      <c r="O3" s="10" t="e">
        <f>'Отдыхай и катай| Rest &amp; Ski '!I31</f>
        <v>#REF!</v>
      </c>
      <c r="P3" s="10" t="e">
        <f>'Отдыхай и катай| Rest &amp; Ski '!J31</f>
        <v>#REF!</v>
      </c>
      <c r="Q3" s="10" t="e">
        <f>'Отдыхай и катай| Rest &amp; Ski '!K31</f>
        <v>#REF!</v>
      </c>
      <c r="R3" s="10" t="e">
        <f>'Отдыхай и катай| Rest &amp; Ski '!L31</f>
        <v>#REF!</v>
      </c>
      <c r="S3" s="10" t="e">
        <f>'Отдыхай и катай| Rest &amp; Ski '!M31</f>
        <v>#REF!</v>
      </c>
      <c r="T3" s="10" t="e">
        <f>'Отдыхай и катай| Rest &amp; Ski '!N31</f>
        <v>#REF!</v>
      </c>
      <c r="U3" s="10" t="e">
        <f>'Отдыхай и катай| Rest &amp; Ski '!O31</f>
        <v>#REF!</v>
      </c>
      <c r="V3" s="10" t="e">
        <f>'Отдыхай и катай| Rest &amp; Ski '!P31</f>
        <v>#REF!</v>
      </c>
      <c r="W3" s="10" t="e">
        <f>'Отдыхай и катай| Rest &amp; Ski '!Q31</f>
        <v>#REF!</v>
      </c>
      <c r="X3" s="10" t="e">
        <f>'Отдыхай и катай| Rest &amp; Ski '!R31</f>
        <v>#REF!</v>
      </c>
      <c r="Y3" s="10" t="e">
        <f>'Отдыхай и катай| Rest &amp; Ski '!S31</f>
        <v>#REF!</v>
      </c>
      <c r="Z3" s="10" t="e">
        <f>'Отдыхай и катай| Rest &amp; Ski '!T31</f>
        <v>#REF!</v>
      </c>
      <c r="AA3" s="10" t="e">
        <f>'Отдыхай и катай| Rest &amp; Ski '!U31</f>
        <v>#REF!</v>
      </c>
      <c r="AB3" s="10" t="e">
        <f>'Отдыхай и катай| Rest &amp; Ski '!V31</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c r="AJ3" s="73" t="e">
        <f>'BAR BB| Open rates'!#REF!</f>
        <v>#REF!</v>
      </c>
      <c r="AK3" s="73" t="e">
        <f>'BAR BB| Open rates'!#REF!</f>
        <v>#REF!</v>
      </c>
      <c r="AL3" s="73" t="e">
        <f>'BAR BB| Open rates'!#REF!</f>
        <v>#REF!</v>
      </c>
      <c r="AM3" s="73" t="e">
        <f>'BAR BB| Open rates'!#REF!</f>
        <v>#REF!</v>
      </c>
      <c r="AN3" s="73" t="e">
        <f>'BAR BB| Open rates'!#REF!</f>
        <v>#REF!</v>
      </c>
      <c r="AO3" s="73" t="e">
        <f>'BAR BB| Open rates'!#REF!</f>
        <v>#REF!</v>
      </c>
    </row>
    <row r="4" spans="1:41" ht="32.25" customHeight="1" x14ac:dyDescent="0.2">
      <c r="A4" s="8" t="s">
        <v>0</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c r="AJ4" s="73" t="e">
        <f>'BAR BB| Open rates'!#REF!</f>
        <v>#REF!</v>
      </c>
      <c r="AK4" s="73" t="e">
        <f>'BAR BB| Open rates'!#REF!</f>
        <v>#REF!</v>
      </c>
      <c r="AL4" s="73" t="e">
        <f>'BAR BB| Open rates'!#REF!</f>
        <v>#REF!</v>
      </c>
      <c r="AM4" s="73" t="e">
        <f>'BAR BB| Open rates'!#REF!</f>
        <v>#REF!</v>
      </c>
      <c r="AN4" s="73" t="e">
        <f>'BAR BB| Open rates'!#REF!</f>
        <v>#REF!</v>
      </c>
      <c r="AO4" s="73" t="e">
        <f>'BAR BB| Open rates'!#REF!</f>
        <v>#REF!</v>
      </c>
    </row>
    <row r="5" spans="1:41" ht="12.75" x14ac:dyDescent="0.2">
      <c r="A5" s="75" t="s">
        <v>53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41" ht="12.75" x14ac:dyDescent="0.2">
      <c r="A6" s="42">
        <v>1</v>
      </c>
      <c r="B6" s="10" t="e">
        <f>#REF!*0.9</f>
        <v>#REF!</v>
      </c>
      <c r="C6" s="10" t="e">
        <f>#REF!*0.9</f>
        <v>#REF!</v>
      </c>
      <c r="D6" s="10" t="e">
        <f>#REF!*0.9</f>
        <v>#REF!</v>
      </c>
      <c r="E6" s="10" t="e">
        <f>#REF!*0.9</f>
        <v>#REF!</v>
      </c>
      <c r="F6" s="10" t="e">
        <f>#REF!*0.9</f>
        <v>#REF!</v>
      </c>
      <c r="G6" s="10" t="e">
        <f>#REF!*0.9</f>
        <v>#REF!</v>
      </c>
      <c r="H6" s="45" t="e">
        <f>'Отдыхай и катай| Rest &amp; Ski '!B34+25</f>
        <v>#REF!</v>
      </c>
      <c r="I6" s="45" t="e">
        <f>'Отдыхай и катай| Rest &amp; Ski '!C34+25</f>
        <v>#REF!</v>
      </c>
      <c r="J6" s="45" t="e">
        <f>'Отдыхай и катай| Rest &amp; Ski '!D34+25</f>
        <v>#REF!</v>
      </c>
      <c r="K6" s="45" t="e">
        <f>'Отдыхай и катай| Rest &amp; Ski '!E34+25</f>
        <v>#REF!</v>
      </c>
      <c r="L6" s="45" t="e">
        <f>'Отдыхай и катай| Rest &amp; Ski '!F34+25</f>
        <v>#REF!</v>
      </c>
      <c r="M6" s="45" t="e">
        <f>'Отдыхай и катай| Rest &amp; Ski '!G34+25</f>
        <v>#REF!</v>
      </c>
      <c r="N6" s="45" t="e">
        <f>'Отдыхай и катай| Rest &amp; Ski '!H34+25</f>
        <v>#REF!</v>
      </c>
      <c r="O6" s="45" t="e">
        <f>'Отдыхай и катай| Rest &amp; Ski '!I34+25</f>
        <v>#REF!</v>
      </c>
      <c r="P6" s="45" t="e">
        <f>'Отдыхай и катай| Rest &amp; Ski '!J34+25</f>
        <v>#REF!</v>
      </c>
      <c r="Q6" s="45" t="e">
        <f>'Отдыхай и катай| Rest &amp; Ski '!K34+25</f>
        <v>#REF!</v>
      </c>
      <c r="R6" s="45" t="e">
        <f>'Отдыхай и катай| Rest &amp; Ski '!L34+25</f>
        <v>#REF!</v>
      </c>
      <c r="S6" s="45" t="e">
        <f>'Отдыхай и катай| Rest &amp; Ski '!M34+25</f>
        <v>#REF!</v>
      </c>
      <c r="T6" s="45" t="e">
        <f>'Отдыхай и катай| Rest &amp; Ski '!N34+25</f>
        <v>#REF!</v>
      </c>
      <c r="U6" s="45" t="e">
        <f>'Отдыхай и катай| Rest &amp; Ski '!O34+25</f>
        <v>#REF!</v>
      </c>
      <c r="V6" s="45" t="e">
        <f>'Отдыхай и катай| Rest &amp; Ski '!P34+25</f>
        <v>#REF!</v>
      </c>
      <c r="W6" s="45" t="e">
        <f>'Отдыхай и катай| Rest &amp; Ski '!Q34+25</f>
        <v>#REF!</v>
      </c>
      <c r="X6" s="45" t="e">
        <f>'Отдыхай и катай| Rest &amp; Ski '!R34+25</f>
        <v>#REF!</v>
      </c>
      <c r="Y6" s="45" t="e">
        <f>'Отдыхай и катай| Rest &amp; Ski '!S34+25</f>
        <v>#REF!</v>
      </c>
      <c r="Z6" s="45" t="e">
        <f>'Отдыхай и катай| Rest &amp; Ski '!T34+25</f>
        <v>#REF!</v>
      </c>
      <c r="AA6" s="45" t="e">
        <f>'Отдыхай и катай| Rest &amp; Ski '!U34+25</f>
        <v>#REF!</v>
      </c>
      <c r="AB6" s="45" t="e">
        <f>'Отдыхай и катай| Rest &amp; Ski '!V34+25</f>
        <v>#REF!</v>
      </c>
      <c r="AC6" s="45" t="e">
        <f>'Отдыхай и катай| Rest &amp; Ski '!W34+25</f>
        <v>#REF!</v>
      </c>
      <c r="AD6" s="45" t="e">
        <f>'Отдыхай и катай| Rest &amp; Ski '!X34+25</f>
        <v>#REF!</v>
      </c>
      <c r="AE6" s="45" t="e">
        <f>'Отдыхай и катай| Rest &amp; Ski '!Y34+25</f>
        <v>#REF!</v>
      </c>
      <c r="AF6" s="45" t="e">
        <f>'Отдыхай и катай| Rest &amp; Ski '!Z34+25</f>
        <v>#REF!</v>
      </c>
      <c r="AG6" s="45" t="e">
        <f>'Отдыхай и катай| Rest &amp; Ski '!AA34+25</f>
        <v>#REF!</v>
      </c>
      <c r="AH6" s="45" t="e">
        <f>'Отдыхай и катай| Rest &amp; Ski '!AB34+25</f>
        <v>#REF!</v>
      </c>
      <c r="AI6" s="45" t="e">
        <f>'Отдыхай и катай| Rest &amp; Ski '!AC34+25</f>
        <v>#REF!</v>
      </c>
      <c r="AJ6" s="45" t="e">
        <f>'Отдыхай и катай| Rest &amp; Ski '!AD34+25</f>
        <v>#REF!</v>
      </c>
      <c r="AK6" s="45" t="e">
        <f>'Отдыхай и катай| Rest &amp; Ski '!AE34+25</f>
        <v>#REF!</v>
      </c>
      <c r="AL6" s="45" t="e">
        <f>'Отдыхай и катай| Rest &amp; Ski '!AF34+25</f>
        <v>#REF!</v>
      </c>
      <c r="AM6" s="45" t="e">
        <f>'Отдыхай и катай| Rest &amp; Ski '!AG34+25</f>
        <v>#REF!</v>
      </c>
      <c r="AN6" s="45" t="e">
        <f>'Отдыхай и катай| Rest &amp; Ski '!AH34+25</f>
        <v>#REF!</v>
      </c>
      <c r="AO6" s="45" t="e">
        <f>'Отдыхай и катай| Rest &amp; Ski '!AI34+25</f>
        <v>#REF!</v>
      </c>
    </row>
    <row r="7" spans="1:41" ht="12.75" x14ac:dyDescent="0.2">
      <c r="A7" s="15">
        <v>2</v>
      </c>
      <c r="B7" s="10" t="e">
        <f>#REF!*0.9</f>
        <v>#REF!</v>
      </c>
      <c r="C7" s="10" t="e">
        <f>#REF!*0.9</f>
        <v>#REF!</v>
      </c>
      <c r="D7" s="10" t="e">
        <f>#REF!*0.9</f>
        <v>#REF!</v>
      </c>
      <c r="E7" s="10" t="e">
        <f>#REF!*0.9</f>
        <v>#REF!</v>
      </c>
      <c r="F7" s="10" t="e">
        <f>#REF!*0.9</f>
        <v>#REF!</v>
      </c>
      <c r="G7" s="10" t="e">
        <f>#REF!*0.9</f>
        <v>#REF!</v>
      </c>
      <c r="H7" s="45" t="e">
        <f>'Отдыхай и катай| Rest &amp; Ski '!B35+25</f>
        <v>#REF!</v>
      </c>
      <c r="I7" s="45" t="e">
        <f>'Отдыхай и катай| Rest &amp; Ski '!C35+25</f>
        <v>#REF!</v>
      </c>
      <c r="J7" s="45" t="e">
        <f>'Отдыхай и катай| Rest &amp; Ski '!D35+25</f>
        <v>#REF!</v>
      </c>
      <c r="K7" s="45" t="e">
        <f>'Отдыхай и катай| Rest &amp; Ski '!E35+25</f>
        <v>#REF!</v>
      </c>
      <c r="L7" s="45" t="e">
        <f>'Отдыхай и катай| Rest &amp; Ski '!F35+25</f>
        <v>#REF!</v>
      </c>
      <c r="M7" s="45" t="e">
        <f>'Отдыхай и катай| Rest &amp; Ski '!G35+25</f>
        <v>#REF!</v>
      </c>
      <c r="N7" s="45" t="e">
        <f>'Отдыхай и катай| Rest &amp; Ski '!H35+25</f>
        <v>#REF!</v>
      </c>
      <c r="O7" s="45" t="e">
        <f>'Отдыхай и катай| Rest &amp; Ski '!I35+25</f>
        <v>#REF!</v>
      </c>
      <c r="P7" s="45" t="e">
        <f>'Отдыхай и катай| Rest &amp; Ski '!J35+25</f>
        <v>#REF!</v>
      </c>
      <c r="Q7" s="45" t="e">
        <f>'Отдыхай и катай| Rest &amp; Ski '!K35+25</f>
        <v>#REF!</v>
      </c>
      <c r="R7" s="45" t="e">
        <f>'Отдыхай и катай| Rest &amp; Ski '!L35+25</f>
        <v>#REF!</v>
      </c>
      <c r="S7" s="45" t="e">
        <f>'Отдыхай и катай| Rest &amp; Ski '!M35+25</f>
        <v>#REF!</v>
      </c>
      <c r="T7" s="45" t="e">
        <f>'Отдыхай и катай| Rest &amp; Ski '!N35+25</f>
        <v>#REF!</v>
      </c>
      <c r="U7" s="45" t="e">
        <f>'Отдыхай и катай| Rest &amp; Ski '!O35+25</f>
        <v>#REF!</v>
      </c>
      <c r="V7" s="45" t="e">
        <f>'Отдыхай и катай| Rest &amp; Ski '!P35+25</f>
        <v>#REF!</v>
      </c>
      <c r="W7" s="45" t="e">
        <f>'Отдыхай и катай| Rest &amp; Ski '!Q35+25</f>
        <v>#REF!</v>
      </c>
      <c r="X7" s="45" t="e">
        <f>'Отдыхай и катай| Rest &amp; Ski '!R35+25</f>
        <v>#REF!</v>
      </c>
      <c r="Y7" s="45" t="e">
        <f>'Отдыхай и катай| Rest &amp; Ski '!S35+25</f>
        <v>#REF!</v>
      </c>
      <c r="Z7" s="45" t="e">
        <f>'Отдыхай и катай| Rest &amp; Ski '!T35+25</f>
        <v>#REF!</v>
      </c>
      <c r="AA7" s="45" t="e">
        <f>'Отдыхай и катай| Rest &amp; Ski '!U35+25</f>
        <v>#REF!</v>
      </c>
      <c r="AB7" s="45" t="e">
        <f>'Отдыхай и катай| Rest &amp; Ski '!V35+25</f>
        <v>#REF!</v>
      </c>
      <c r="AC7" s="45" t="e">
        <f>'Отдыхай и катай| Rest &amp; Ski '!W35+25</f>
        <v>#REF!</v>
      </c>
      <c r="AD7" s="45" t="e">
        <f>'Отдыхай и катай| Rest &amp; Ski '!X35+25</f>
        <v>#REF!</v>
      </c>
      <c r="AE7" s="45" t="e">
        <f>'Отдыхай и катай| Rest &amp; Ski '!Y35+25</f>
        <v>#REF!</v>
      </c>
      <c r="AF7" s="45" t="e">
        <f>'Отдыхай и катай| Rest &amp; Ski '!Z35+25</f>
        <v>#REF!</v>
      </c>
      <c r="AG7" s="45" t="e">
        <f>'Отдыхай и катай| Rest &amp; Ski '!AA35+25</f>
        <v>#REF!</v>
      </c>
      <c r="AH7" s="45" t="e">
        <f>'Отдыхай и катай| Rest &amp; Ski '!AB35+25</f>
        <v>#REF!</v>
      </c>
      <c r="AI7" s="45" t="e">
        <f>'Отдыхай и катай| Rest &amp; Ski '!AC35+25</f>
        <v>#REF!</v>
      </c>
      <c r="AJ7" s="45" t="e">
        <f>'Отдыхай и катай| Rest &amp; Ski '!AD35+25</f>
        <v>#REF!</v>
      </c>
      <c r="AK7" s="45" t="e">
        <f>'Отдыхай и катай| Rest &amp; Ski '!AE35+25</f>
        <v>#REF!</v>
      </c>
      <c r="AL7" s="45" t="e">
        <f>'Отдыхай и катай| Rest &amp; Ski '!AF35+25</f>
        <v>#REF!</v>
      </c>
      <c r="AM7" s="45" t="e">
        <f>'Отдыхай и катай| Rest &amp; Ski '!AG35+25</f>
        <v>#REF!</v>
      </c>
      <c r="AN7" s="45" t="e">
        <f>'Отдыхай и катай| Rest &amp; Ski '!AH35+25</f>
        <v>#REF!</v>
      </c>
      <c r="AO7" s="45" t="e">
        <f>'Отдыхай и катай| Rest &amp; Ski '!AI35+25</f>
        <v>#REF!</v>
      </c>
    </row>
    <row r="8" spans="1:41" ht="12.75" x14ac:dyDescent="0.2">
      <c r="A8" s="75" t="s">
        <v>54</v>
      </c>
      <c r="B8" s="10"/>
      <c r="C8" s="10"/>
      <c r="D8" s="10"/>
      <c r="E8" s="10"/>
      <c r="F8" s="10"/>
      <c r="G8" s="10"/>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row>
    <row r="9" spans="1:41" ht="12.75" x14ac:dyDescent="0.2">
      <c r="A9" s="15">
        <v>1</v>
      </c>
      <c r="B9" s="10" t="e">
        <f>#REF!*0.9</f>
        <v>#REF!</v>
      </c>
      <c r="C9" s="10" t="e">
        <f>#REF!*0.9</f>
        <v>#REF!</v>
      </c>
      <c r="D9" s="10" t="e">
        <f>#REF!*0.9</f>
        <v>#REF!</v>
      </c>
      <c r="E9" s="10" t="e">
        <f>#REF!*0.9</f>
        <v>#REF!</v>
      </c>
      <c r="F9" s="10" t="e">
        <f>#REF!*0.9</f>
        <v>#REF!</v>
      </c>
      <c r="G9" s="10" t="e">
        <f>#REF!*0.9</f>
        <v>#REF!</v>
      </c>
      <c r="H9" s="45" t="e">
        <f>'Отдыхай и катай| Rest &amp; Ski '!B37+25</f>
        <v>#REF!</v>
      </c>
      <c r="I9" s="45" t="e">
        <f>'Отдыхай и катай| Rest &amp; Ski '!C37+25</f>
        <v>#REF!</v>
      </c>
      <c r="J9" s="45" t="e">
        <f>'Отдыхай и катай| Rest &amp; Ski '!D37+25</f>
        <v>#REF!</v>
      </c>
      <c r="K9" s="45" t="e">
        <f>'Отдыхай и катай| Rest &amp; Ski '!E37+25</f>
        <v>#REF!</v>
      </c>
      <c r="L9" s="45" t="e">
        <f>'Отдыхай и катай| Rest &amp; Ski '!F37+25</f>
        <v>#REF!</v>
      </c>
      <c r="M9" s="45" t="e">
        <f>'Отдыхай и катай| Rest &amp; Ski '!G37+25</f>
        <v>#REF!</v>
      </c>
      <c r="N9" s="45" t="e">
        <f>'Отдыхай и катай| Rest &amp; Ski '!H37+25</f>
        <v>#REF!</v>
      </c>
      <c r="O9" s="45" t="e">
        <f>'Отдыхай и катай| Rest &amp; Ski '!I37+25</f>
        <v>#REF!</v>
      </c>
      <c r="P9" s="45" t="e">
        <f>'Отдыхай и катай| Rest &amp; Ski '!J37+25</f>
        <v>#REF!</v>
      </c>
      <c r="Q9" s="45" t="e">
        <f>'Отдыхай и катай| Rest &amp; Ski '!K37+25</f>
        <v>#REF!</v>
      </c>
      <c r="R9" s="45" t="e">
        <f>'Отдыхай и катай| Rest &amp; Ski '!L37+25</f>
        <v>#REF!</v>
      </c>
      <c r="S9" s="45" t="e">
        <f>'Отдыхай и катай| Rest &amp; Ski '!M37+25</f>
        <v>#REF!</v>
      </c>
      <c r="T9" s="45" t="e">
        <f>'Отдыхай и катай| Rest &amp; Ski '!N37+25</f>
        <v>#REF!</v>
      </c>
      <c r="U9" s="45" t="e">
        <f>'Отдыхай и катай| Rest &amp; Ski '!O37+25</f>
        <v>#REF!</v>
      </c>
      <c r="V9" s="45" t="e">
        <f>'Отдыхай и катай| Rest &amp; Ski '!P37+25</f>
        <v>#REF!</v>
      </c>
      <c r="W9" s="45" t="e">
        <f>'Отдыхай и катай| Rest &amp; Ski '!Q37+25</f>
        <v>#REF!</v>
      </c>
      <c r="X9" s="45" t="e">
        <f>'Отдыхай и катай| Rest &amp; Ski '!R37+25</f>
        <v>#REF!</v>
      </c>
      <c r="Y9" s="45" t="e">
        <f>'Отдыхай и катай| Rest &amp; Ski '!S37+25</f>
        <v>#REF!</v>
      </c>
      <c r="Z9" s="45" t="e">
        <f>'Отдыхай и катай| Rest &amp; Ski '!T37+25</f>
        <v>#REF!</v>
      </c>
      <c r="AA9" s="45" t="e">
        <f>'Отдыхай и катай| Rest &amp; Ski '!U37+25</f>
        <v>#REF!</v>
      </c>
      <c r="AB9" s="45" t="e">
        <f>'Отдыхай и катай| Rest &amp; Ski '!V37+25</f>
        <v>#REF!</v>
      </c>
      <c r="AC9" s="45" t="e">
        <f>'Отдыхай и катай| Rest &amp; Ski '!W37+25</f>
        <v>#REF!</v>
      </c>
      <c r="AD9" s="45" t="e">
        <f>'Отдыхай и катай| Rest &amp; Ski '!X37+25</f>
        <v>#REF!</v>
      </c>
      <c r="AE9" s="45" t="e">
        <f>'Отдыхай и катай| Rest &amp; Ski '!Y37+25</f>
        <v>#REF!</v>
      </c>
      <c r="AF9" s="45" t="e">
        <f>'Отдыхай и катай| Rest &amp; Ski '!Z37+25</f>
        <v>#REF!</v>
      </c>
      <c r="AG9" s="45" t="e">
        <f>'Отдыхай и катай| Rest &amp; Ski '!AA37+25</f>
        <v>#REF!</v>
      </c>
      <c r="AH9" s="45" t="e">
        <f>'Отдыхай и катай| Rest &amp; Ski '!AB37+25</f>
        <v>#REF!</v>
      </c>
      <c r="AI9" s="45" t="e">
        <f>'Отдыхай и катай| Rest &amp; Ski '!AC37+25</f>
        <v>#REF!</v>
      </c>
      <c r="AJ9" s="45" t="e">
        <f>'Отдыхай и катай| Rest &amp; Ski '!AD37+25</f>
        <v>#REF!</v>
      </c>
      <c r="AK9" s="45" t="e">
        <f>'Отдыхай и катай| Rest &amp; Ski '!AE37+25</f>
        <v>#REF!</v>
      </c>
      <c r="AL9" s="45" t="e">
        <f>'Отдыхай и катай| Rest &amp; Ski '!AF37+25</f>
        <v>#REF!</v>
      </c>
      <c r="AM9" s="45" t="e">
        <f>'Отдыхай и катай| Rest &amp; Ski '!AG37+25</f>
        <v>#REF!</v>
      </c>
      <c r="AN9" s="45" t="e">
        <f>'Отдыхай и катай| Rest &amp; Ski '!AH37+25</f>
        <v>#REF!</v>
      </c>
      <c r="AO9" s="45" t="e">
        <f>'Отдыхай и катай| Rest &amp; Ski '!AI37+25</f>
        <v>#REF!</v>
      </c>
    </row>
    <row r="10" spans="1:41" ht="12.75" x14ac:dyDescent="0.2">
      <c r="A10" s="15">
        <v>2</v>
      </c>
      <c r="B10" s="10" t="e">
        <f>#REF!*0.9</f>
        <v>#REF!</v>
      </c>
      <c r="C10" s="10" t="e">
        <f>#REF!*0.9</f>
        <v>#REF!</v>
      </c>
      <c r="D10" s="10" t="e">
        <f>#REF!*0.9</f>
        <v>#REF!</v>
      </c>
      <c r="E10" s="10" t="e">
        <f>#REF!*0.9</f>
        <v>#REF!</v>
      </c>
      <c r="F10" s="10" t="e">
        <f>#REF!*0.9</f>
        <v>#REF!</v>
      </c>
      <c r="G10" s="10" t="e">
        <f>#REF!*0.9</f>
        <v>#REF!</v>
      </c>
      <c r="H10" s="45" t="e">
        <f>'Отдыхай и катай| Rest &amp; Ski '!B38+25</f>
        <v>#REF!</v>
      </c>
      <c r="I10" s="45" t="e">
        <f>'Отдыхай и катай| Rest &amp; Ski '!C38+25</f>
        <v>#REF!</v>
      </c>
      <c r="J10" s="45" t="e">
        <f>'Отдыхай и катай| Rest &amp; Ski '!D38+25</f>
        <v>#REF!</v>
      </c>
      <c r="K10" s="45" t="e">
        <f>'Отдыхай и катай| Rest &amp; Ski '!E38+25</f>
        <v>#REF!</v>
      </c>
      <c r="L10" s="45" t="e">
        <f>'Отдыхай и катай| Rest &amp; Ski '!F38+25</f>
        <v>#REF!</v>
      </c>
      <c r="M10" s="45" t="e">
        <f>'Отдыхай и катай| Rest &amp; Ski '!G38+25</f>
        <v>#REF!</v>
      </c>
      <c r="N10" s="45" t="e">
        <f>'Отдыхай и катай| Rest &amp; Ski '!H38+25</f>
        <v>#REF!</v>
      </c>
      <c r="O10" s="45" t="e">
        <f>'Отдыхай и катай| Rest &amp; Ski '!I38+25</f>
        <v>#REF!</v>
      </c>
      <c r="P10" s="45" t="e">
        <f>'Отдыхай и катай| Rest &amp; Ski '!J38+25</f>
        <v>#REF!</v>
      </c>
      <c r="Q10" s="45" t="e">
        <f>'Отдыхай и катай| Rest &amp; Ski '!K38+25</f>
        <v>#REF!</v>
      </c>
      <c r="R10" s="45" t="e">
        <f>'Отдыхай и катай| Rest &amp; Ski '!L38+25</f>
        <v>#REF!</v>
      </c>
      <c r="S10" s="45" t="e">
        <f>'Отдыхай и катай| Rest &amp; Ski '!M38+25</f>
        <v>#REF!</v>
      </c>
      <c r="T10" s="45" t="e">
        <f>'Отдыхай и катай| Rest &amp; Ski '!N38+25</f>
        <v>#REF!</v>
      </c>
      <c r="U10" s="45" t="e">
        <f>'Отдыхай и катай| Rest &amp; Ski '!O38+25</f>
        <v>#REF!</v>
      </c>
      <c r="V10" s="45" t="e">
        <f>'Отдыхай и катай| Rest &amp; Ski '!P38+25</f>
        <v>#REF!</v>
      </c>
      <c r="W10" s="45" t="e">
        <f>'Отдыхай и катай| Rest &amp; Ski '!Q38+25</f>
        <v>#REF!</v>
      </c>
      <c r="X10" s="45" t="e">
        <f>'Отдыхай и катай| Rest &amp; Ski '!R38+25</f>
        <v>#REF!</v>
      </c>
      <c r="Y10" s="45" t="e">
        <f>'Отдыхай и катай| Rest &amp; Ski '!S38+25</f>
        <v>#REF!</v>
      </c>
      <c r="Z10" s="45" t="e">
        <f>'Отдыхай и катай| Rest &amp; Ski '!T38+25</f>
        <v>#REF!</v>
      </c>
      <c r="AA10" s="45" t="e">
        <f>'Отдыхай и катай| Rest &amp; Ski '!U38+25</f>
        <v>#REF!</v>
      </c>
      <c r="AB10" s="45" t="e">
        <f>'Отдыхай и катай| Rest &amp; Ski '!V38+25</f>
        <v>#REF!</v>
      </c>
      <c r="AC10" s="45" t="e">
        <f>'Отдыхай и катай| Rest &amp; Ski '!W38+25</f>
        <v>#REF!</v>
      </c>
      <c r="AD10" s="45" t="e">
        <f>'Отдыхай и катай| Rest &amp; Ski '!X38+25</f>
        <v>#REF!</v>
      </c>
      <c r="AE10" s="45" t="e">
        <f>'Отдыхай и катай| Rest &amp; Ski '!Y38+25</f>
        <v>#REF!</v>
      </c>
      <c r="AF10" s="45" t="e">
        <f>'Отдыхай и катай| Rest &amp; Ski '!Z38+25</f>
        <v>#REF!</v>
      </c>
      <c r="AG10" s="45" t="e">
        <f>'Отдыхай и катай| Rest &amp; Ski '!AA38+25</f>
        <v>#REF!</v>
      </c>
      <c r="AH10" s="45" t="e">
        <f>'Отдыхай и катай| Rest &amp; Ski '!AB38+25</f>
        <v>#REF!</v>
      </c>
      <c r="AI10" s="45" t="e">
        <f>'Отдыхай и катай| Rest &amp; Ski '!AC38+25</f>
        <v>#REF!</v>
      </c>
      <c r="AJ10" s="45" t="e">
        <f>'Отдыхай и катай| Rest &amp; Ski '!AD38+25</f>
        <v>#REF!</v>
      </c>
      <c r="AK10" s="45" t="e">
        <f>'Отдыхай и катай| Rest &amp; Ski '!AE38+25</f>
        <v>#REF!</v>
      </c>
      <c r="AL10" s="45" t="e">
        <f>'Отдыхай и катай| Rest &amp; Ski '!AF38+25</f>
        <v>#REF!</v>
      </c>
      <c r="AM10" s="45" t="e">
        <f>'Отдыхай и катай| Rest &amp; Ski '!AG38+25</f>
        <v>#REF!</v>
      </c>
      <c r="AN10" s="45" t="e">
        <f>'Отдыхай и катай| Rest &amp; Ski '!AH38+25</f>
        <v>#REF!</v>
      </c>
      <c r="AO10" s="45" t="e">
        <f>'Отдыхай и катай| Rest &amp; Ski '!AI38+25</f>
        <v>#REF!</v>
      </c>
    </row>
    <row r="13" spans="1:41" x14ac:dyDescent="0.2">
      <c r="A13" s="87" t="s">
        <v>80</v>
      </c>
    </row>
    <row r="14" spans="1:41" x14ac:dyDescent="0.2">
      <c r="A14" s="13" t="s">
        <v>119</v>
      </c>
    </row>
    <row r="15" spans="1:41" x14ac:dyDescent="0.2">
      <c r="A15" s="13" t="s">
        <v>120</v>
      </c>
    </row>
    <row r="16" spans="1:41" ht="12.75" thickBot="1" x14ac:dyDescent="0.25"/>
    <row r="17" spans="1:26" ht="12" customHeight="1" x14ac:dyDescent="0.2">
      <c r="A17" s="86" t="s">
        <v>58</v>
      </c>
      <c r="B17" s="93"/>
      <c r="C17" s="93"/>
      <c r="D17" s="93"/>
      <c r="E17" s="93"/>
      <c r="F17" s="93"/>
      <c r="G17" s="93"/>
      <c r="H17" s="93"/>
      <c r="I17" s="93"/>
      <c r="J17" s="93"/>
      <c r="K17" s="93"/>
      <c r="L17" s="93"/>
      <c r="M17" s="93"/>
      <c r="N17" s="93"/>
      <c r="O17" s="94"/>
    </row>
    <row r="18" spans="1:26" x14ac:dyDescent="0.2">
      <c r="A18" s="59" t="s">
        <v>59</v>
      </c>
      <c r="B18" s="96"/>
      <c r="C18" s="96"/>
      <c r="D18" s="96"/>
      <c r="E18" s="96"/>
      <c r="F18" s="96"/>
      <c r="G18" s="96"/>
      <c r="H18" s="96"/>
      <c r="I18" s="96"/>
      <c r="J18" s="96"/>
      <c r="K18" s="96"/>
      <c r="L18" s="96"/>
      <c r="M18" s="96"/>
      <c r="N18" s="96"/>
      <c r="O18" s="97"/>
    </row>
    <row r="19" spans="1:26" x14ac:dyDescent="0.2">
      <c r="A19" s="60" t="s">
        <v>60</v>
      </c>
      <c r="B19" s="96"/>
      <c r="C19" s="96"/>
      <c r="D19" s="96"/>
      <c r="E19" s="96"/>
      <c r="F19" s="96"/>
      <c r="G19" s="96"/>
      <c r="H19" s="96"/>
      <c r="I19" s="96"/>
      <c r="J19" s="96"/>
      <c r="K19" s="96"/>
      <c r="L19" s="96"/>
      <c r="M19" s="96"/>
      <c r="N19" s="96"/>
      <c r="O19" s="97"/>
    </row>
    <row r="20" spans="1:26" x14ac:dyDescent="0.2">
      <c r="A20" s="60" t="s">
        <v>61</v>
      </c>
      <c r="B20" s="96"/>
      <c r="C20" s="96"/>
      <c r="D20" s="96"/>
      <c r="E20" s="96"/>
      <c r="F20" s="96"/>
      <c r="G20" s="96"/>
      <c r="H20" s="96"/>
      <c r="I20" s="96"/>
      <c r="J20" s="96"/>
      <c r="K20" s="96"/>
      <c r="L20" s="96"/>
      <c r="M20" s="96"/>
      <c r="N20" s="96"/>
      <c r="O20" s="97"/>
    </row>
    <row r="21" spans="1:26" x14ac:dyDescent="0.2">
      <c r="A21" s="60" t="s">
        <v>62</v>
      </c>
      <c r="B21" s="96"/>
      <c r="C21" s="96"/>
      <c r="D21" s="96"/>
      <c r="E21" s="96"/>
      <c r="F21" s="96"/>
      <c r="G21" s="96"/>
      <c r="H21" s="96"/>
      <c r="I21" s="96"/>
      <c r="J21" s="96"/>
      <c r="K21" s="96"/>
      <c r="L21" s="96"/>
      <c r="M21" s="96"/>
      <c r="N21" s="96"/>
      <c r="O21" s="97"/>
    </row>
    <row r="22" spans="1:26" x14ac:dyDescent="0.2">
      <c r="A22" s="60" t="s">
        <v>63</v>
      </c>
      <c r="B22" s="96"/>
      <c r="C22" s="96"/>
      <c r="D22" s="96"/>
      <c r="E22" s="96"/>
      <c r="F22" s="96"/>
      <c r="G22" s="96"/>
      <c r="H22" s="96"/>
      <c r="I22" s="96"/>
      <c r="J22" s="96"/>
      <c r="K22" s="96"/>
      <c r="L22" s="96"/>
      <c r="M22" s="96"/>
      <c r="N22" s="96"/>
      <c r="O22" s="97"/>
    </row>
    <row r="23" spans="1:26" x14ac:dyDescent="0.2">
      <c r="A23" s="60" t="s">
        <v>64</v>
      </c>
      <c r="B23" s="96"/>
      <c r="C23" s="96"/>
      <c r="D23" s="96"/>
      <c r="E23" s="96"/>
      <c r="F23" s="96"/>
      <c r="G23" s="96"/>
      <c r="H23" s="96"/>
      <c r="I23" s="96"/>
      <c r="J23" s="96"/>
      <c r="K23" s="96"/>
      <c r="L23" s="96"/>
      <c r="M23" s="96"/>
      <c r="N23" s="96"/>
      <c r="O23" s="97"/>
    </row>
    <row r="24" spans="1:26" x14ac:dyDescent="0.2">
      <c r="A24" s="13" t="s">
        <v>90</v>
      </c>
      <c r="B24" s="96"/>
      <c r="C24" s="96"/>
      <c r="D24" s="96"/>
      <c r="E24" s="96"/>
      <c r="F24" s="96"/>
      <c r="G24" s="96"/>
      <c r="H24" s="96"/>
      <c r="I24" s="96"/>
      <c r="J24" s="96"/>
      <c r="K24" s="96"/>
      <c r="L24" s="96"/>
      <c r="M24" s="96"/>
      <c r="N24" s="96"/>
      <c r="O24" s="97"/>
    </row>
    <row r="25" spans="1:26" ht="144" x14ac:dyDescent="0.2">
      <c r="A25" s="68" t="s">
        <v>118</v>
      </c>
      <c r="B25" s="96"/>
      <c r="C25" s="96"/>
      <c r="D25" s="96"/>
      <c r="E25" s="96"/>
      <c r="F25" s="96"/>
      <c r="G25" s="96"/>
      <c r="H25" s="96"/>
      <c r="I25" s="96"/>
      <c r="J25" s="96"/>
      <c r="K25" s="96"/>
      <c r="L25" s="96"/>
      <c r="M25" s="96"/>
      <c r="N25" s="96"/>
      <c r="O25" s="97"/>
    </row>
    <row r="26" spans="1:26" x14ac:dyDescent="0.2">
      <c r="A26" s="95"/>
      <c r="B26" s="96"/>
      <c r="C26" s="96"/>
      <c r="D26" s="96"/>
      <c r="E26" s="96"/>
      <c r="F26" s="96"/>
      <c r="G26" s="96"/>
      <c r="H26" s="96"/>
      <c r="I26" s="96"/>
      <c r="J26" s="96"/>
      <c r="K26" s="96"/>
      <c r="L26" s="96"/>
      <c r="M26" s="96"/>
      <c r="N26" s="96"/>
      <c r="O26" s="97"/>
    </row>
    <row r="27" spans="1:26" ht="36" x14ac:dyDescent="0.2">
      <c r="A27" s="116" t="s">
        <v>92</v>
      </c>
      <c r="B27" s="88"/>
      <c r="C27" s="88"/>
      <c r="D27" s="88"/>
      <c r="E27" s="88"/>
      <c r="F27" s="88"/>
      <c r="G27" s="88"/>
      <c r="H27" s="88"/>
      <c r="I27" s="88"/>
      <c r="J27" s="88"/>
      <c r="K27" s="88"/>
      <c r="L27" s="88"/>
      <c r="M27" s="88"/>
      <c r="N27" s="88"/>
      <c r="O27" s="88"/>
      <c r="P27" s="88"/>
      <c r="Q27" s="88"/>
      <c r="R27" s="88"/>
      <c r="S27" s="88"/>
      <c r="T27" s="88"/>
      <c r="U27" s="88"/>
      <c r="V27" s="88"/>
      <c r="W27" s="88"/>
      <c r="X27" s="88"/>
      <c r="Y27" s="88"/>
      <c r="Z27" s="88"/>
    </row>
    <row r="28" spans="1:26" ht="36" x14ac:dyDescent="0.2">
      <c r="A28" s="69" t="s">
        <v>93</v>
      </c>
    </row>
    <row r="29" spans="1:26" ht="12.75" x14ac:dyDescent="0.2">
      <c r="A29" s="5"/>
      <c r="B29" s="5"/>
      <c r="C29" s="5"/>
      <c r="D29" s="5"/>
      <c r="E29" s="5"/>
      <c r="F29" s="5"/>
      <c r="G29" s="5"/>
      <c r="H29" s="5"/>
      <c r="I29" s="5"/>
      <c r="J29" s="5"/>
      <c r="K29" s="5"/>
      <c r="L29" s="5"/>
      <c r="M29" s="5"/>
      <c r="N29" s="5"/>
      <c r="O29" s="5"/>
    </row>
    <row r="30" spans="1:26" ht="12.75" x14ac:dyDescent="0.2">
      <c r="A30" s="89" t="s">
        <v>65</v>
      </c>
      <c r="B30" s="5"/>
      <c r="C30" s="5"/>
      <c r="D30" s="5"/>
      <c r="E30" s="5"/>
      <c r="F30" s="5"/>
      <c r="G30" s="5"/>
      <c r="H30" s="5"/>
      <c r="I30" s="5"/>
      <c r="J30" s="5"/>
      <c r="K30" s="5"/>
      <c r="L30" s="5"/>
      <c r="M30" s="5"/>
      <c r="N30" s="5"/>
      <c r="O30" s="5"/>
    </row>
    <row r="31" spans="1:26" ht="54" x14ac:dyDescent="0.2">
      <c r="A31" s="114" t="s">
        <v>129</v>
      </c>
      <c r="B31" s="5"/>
      <c r="C31" s="5"/>
      <c r="D31" s="5"/>
      <c r="E31" s="5"/>
      <c r="F31" s="5"/>
      <c r="G31" s="5"/>
      <c r="H31" s="5"/>
      <c r="I31" s="5"/>
      <c r="J31" s="5"/>
      <c r="K31" s="5"/>
      <c r="L31" s="5"/>
      <c r="M31" s="5"/>
      <c r="N31" s="5"/>
      <c r="O31" s="5"/>
    </row>
    <row r="32" spans="1:26" ht="15" x14ac:dyDescent="0.2">
      <c r="A32" s="46"/>
      <c r="B32" s="5"/>
      <c r="C32" s="5"/>
      <c r="D32" s="5"/>
      <c r="E32" s="5"/>
      <c r="F32" s="5"/>
      <c r="G32" s="5"/>
      <c r="H32" s="5"/>
      <c r="I32" s="5"/>
      <c r="J32" s="5"/>
      <c r="K32" s="5"/>
      <c r="L32" s="5"/>
      <c r="M32" s="5"/>
      <c r="N32" s="5"/>
      <c r="O32" s="5"/>
    </row>
    <row r="33" spans="1:15" ht="15" x14ac:dyDescent="0.2">
      <c r="A33" s="46"/>
      <c r="B33" s="5"/>
      <c r="C33" s="5"/>
      <c r="D33" s="5"/>
      <c r="E33" s="5"/>
      <c r="F33" s="5"/>
      <c r="G33" s="5"/>
      <c r="H33" s="5"/>
      <c r="I33" s="5"/>
      <c r="J33" s="5"/>
      <c r="K33" s="5"/>
      <c r="L33" s="5"/>
      <c r="M33" s="5"/>
      <c r="N33" s="5"/>
      <c r="O33" s="5"/>
    </row>
    <row r="34" spans="1:15" ht="15" x14ac:dyDescent="0.2">
      <c r="A34" s="46"/>
      <c r="B34" s="5"/>
      <c r="C34" s="5"/>
      <c r="D34" s="5"/>
      <c r="E34" s="5"/>
      <c r="F34" s="5"/>
      <c r="G34" s="5"/>
      <c r="H34" s="5"/>
      <c r="I34" s="5"/>
      <c r="J34" s="5"/>
      <c r="K34" s="5"/>
      <c r="L34" s="5"/>
      <c r="M34" s="5"/>
      <c r="N34" s="5"/>
      <c r="O34" s="5"/>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BR75"/>
  <sheetViews>
    <sheetView zoomScaleNormal="100" workbookViewId="0">
      <pane xSplit="1" topLeftCell="B1" activePane="topRight" state="frozen"/>
      <selection activeCell="BE26" sqref="BE26:BE27"/>
      <selection pane="topRight" activeCell="BF3" sqref="BF3:BH30"/>
    </sheetView>
  </sheetViews>
  <sheetFormatPr defaultColWidth="8.42578125" defaultRowHeight="12" x14ac:dyDescent="0.2"/>
  <cols>
    <col min="1" max="1" width="46.710937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hidden="1" customWidth="1"/>
    <col min="33" max="35" width="9.140625" style="2" hidden="1" customWidth="1"/>
    <col min="36" max="42" width="9.7109375" style="2" hidden="1" customWidth="1"/>
    <col min="43" max="49" width="9.28515625" style="2" hidden="1" customWidth="1"/>
    <col min="50" max="57" width="9.140625" style="2" hidden="1" customWidth="1"/>
    <col min="58" max="59" width="9.5703125" style="2" customWidth="1"/>
    <col min="60" max="60" width="10.42578125" style="2" customWidth="1"/>
    <col min="61" max="16384" width="8.42578125" style="2"/>
  </cols>
  <sheetData>
    <row r="1" spans="1:60" s="5" customFormat="1" ht="24" x14ac:dyDescent="0.2">
      <c r="A1" s="47" t="s">
        <v>50</v>
      </c>
      <c r="B1" s="76"/>
      <c r="C1" s="76"/>
      <c r="D1" s="76"/>
      <c r="E1" s="76"/>
      <c r="F1" s="76"/>
      <c r="G1" s="76"/>
      <c r="H1" s="76"/>
      <c r="I1" s="76"/>
      <c r="J1" s="76"/>
      <c r="K1" s="76"/>
      <c r="L1" s="76"/>
      <c r="M1" s="76"/>
      <c r="N1" s="76"/>
      <c r="O1" s="76"/>
      <c r="P1" s="76"/>
      <c r="Q1" s="76"/>
      <c r="R1" s="76"/>
      <c r="S1" s="76"/>
      <c r="T1" s="76"/>
      <c r="U1" s="76"/>
      <c r="V1" s="76"/>
      <c r="W1" s="76"/>
      <c r="X1" s="76"/>
    </row>
    <row r="2" spans="1:60" s="5" customFormat="1" ht="12.75" x14ac:dyDescent="0.2">
      <c r="A2" s="6" t="s">
        <v>135</v>
      </c>
      <c r="B2" s="77"/>
      <c r="C2" s="77"/>
      <c r="D2" s="77"/>
      <c r="E2" s="77"/>
      <c r="F2" s="77"/>
      <c r="G2" s="77"/>
      <c r="H2" s="77"/>
      <c r="I2" s="77"/>
      <c r="J2" s="77"/>
      <c r="K2" s="77"/>
      <c r="L2" s="77"/>
      <c r="M2" s="77"/>
      <c r="N2" s="77"/>
      <c r="O2" s="77"/>
      <c r="P2" s="77"/>
      <c r="Q2" s="77"/>
      <c r="R2" s="77"/>
      <c r="S2" s="77"/>
      <c r="T2" s="77"/>
      <c r="U2" s="77"/>
      <c r="V2" s="77"/>
      <c r="W2" s="77"/>
      <c r="X2" s="77"/>
    </row>
    <row r="3" spans="1:60" s="11" customFormat="1" ht="25.5" x14ac:dyDescent="0.2">
      <c r="A3" s="74" t="s">
        <v>52</v>
      </c>
      <c r="B3" s="10" t="s">
        <v>95</v>
      </c>
      <c r="C3" s="10" t="e">
        <f>'BAR BB| Open rates'!#REF!</f>
        <v>#REF!</v>
      </c>
      <c r="D3" s="10" t="e">
        <f>'BAR BB| Open rates'!#REF!</f>
        <v>#REF!</v>
      </c>
      <c r="E3" s="10" t="e">
        <f>'BAR BB| Open rates'!#REF!</f>
        <v>#REF!</v>
      </c>
      <c r="F3" s="10" t="e">
        <f>'BAR BB| Open rates'!#REF!</f>
        <v>#REF!</v>
      </c>
      <c r="G3" s="10" t="e">
        <f>'BAR BB| Open rates'!#REF!</f>
        <v>#REF!</v>
      </c>
      <c r="H3" s="10" t="e">
        <f>'BAR BB| Open rates'!#REF!</f>
        <v>#REF!</v>
      </c>
      <c r="I3" s="10" t="e">
        <f>'BAR BB| Open rates'!#REF!</f>
        <v>#REF!</v>
      </c>
      <c r="J3" s="10" t="e">
        <f>'BAR BB| Open rates'!#REF!</f>
        <v>#REF!</v>
      </c>
      <c r="K3" s="10" t="e">
        <f>'BAR BB| Open rates'!#REF!</f>
        <v>#REF!</v>
      </c>
      <c r="L3" s="10" t="e">
        <f>'BAR BB| Open rates'!#REF!</f>
        <v>#REF!</v>
      </c>
      <c r="M3" s="10" t="e">
        <f>'BAR BB| Open rates'!#REF!</f>
        <v>#REF!</v>
      </c>
      <c r="N3" s="10" t="e">
        <f>'BAR BB| Open rates'!#REF!</f>
        <v>#REF!</v>
      </c>
      <c r="O3" s="10" t="e">
        <f>'BAR BB| Open rates'!#REF!</f>
        <v>#REF!</v>
      </c>
      <c r="P3" s="10" t="e">
        <f>'BAR BB| Open rates'!#REF!</f>
        <v>#REF!</v>
      </c>
      <c r="Q3" s="10" t="e">
        <f>'BAR BB| Open rates'!#REF!</f>
        <v>#REF!</v>
      </c>
      <c r="R3" s="10" t="e">
        <f>'BAR BB| Open rates'!#REF!</f>
        <v>#REF!</v>
      </c>
      <c r="S3" s="10" t="e">
        <f>'BAR BB| Open rates'!#REF!</f>
        <v>#REF!</v>
      </c>
      <c r="T3" s="10" t="e">
        <f>'BAR BB| Open rates'!#REF!</f>
        <v>#REF!</v>
      </c>
      <c r="U3" s="10" t="e">
        <f>'BAR BB| Open rates'!#REF!</f>
        <v>#REF!</v>
      </c>
      <c r="V3" s="99" t="e">
        <f>'BAR BB| Open rates'!#REF!</f>
        <v>#REF!</v>
      </c>
      <c r="W3" s="73" t="e">
        <f>'BAR BB| Open rates'!#REF!</f>
        <v>#REF!</v>
      </c>
      <c r="X3" s="73" t="e">
        <f>'BAR BB| Open rates'!#REF!</f>
        <v>#REF!</v>
      </c>
      <c r="Y3" s="73" t="e">
        <f>'BAR BB| Open rates'!#REF!</f>
        <v>#REF!</v>
      </c>
      <c r="Z3" s="73" t="e">
        <f>'BAR BB| Open rates'!#REF!</f>
        <v>#REF!</v>
      </c>
      <c r="AA3" s="73" t="e">
        <f>'BAR BB| Open rates'!#REF!</f>
        <v>#REF!</v>
      </c>
      <c r="AB3" s="73" t="e">
        <f>'BAR BB| Open rates'!#REF!</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c r="AJ3" s="73" t="e">
        <f>'BAR BB| Open rates'!#REF!</f>
        <v>#REF!</v>
      </c>
      <c r="AK3" s="73" t="e">
        <f>'BAR BB| Open rates'!#REF!</f>
        <v>#REF!</v>
      </c>
      <c r="AL3" s="73" t="e">
        <f>'BAR BB| Open rates'!#REF!</f>
        <v>#REF!</v>
      </c>
      <c r="AM3" s="73" t="e">
        <f>'BAR BB| Open rates'!#REF!</f>
        <v>#REF!</v>
      </c>
      <c r="AN3" s="73" t="e">
        <f>'BAR BB| Open rates'!#REF!</f>
        <v>#REF!</v>
      </c>
      <c r="AO3" s="73" t="e">
        <f>'BAR BB| Open rates'!#REF!</f>
        <v>#REF!</v>
      </c>
      <c r="AP3" s="73" t="e">
        <f>'BAR BB| Open rates'!#REF!</f>
        <v>#REF!</v>
      </c>
      <c r="AQ3" s="73" t="e">
        <f>'BAR BB| Open rates'!#REF!</f>
        <v>#REF!</v>
      </c>
      <c r="AR3" s="73" t="e">
        <f>'BAR BB| Open rates'!#REF!</f>
        <v>#REF!</v>
      </c>
      <c r="AS3" s="73" t="e">
        <f>'BAR BB| Open rates'!#REF!</f>
        <v>#REF!</v>
      </c>
      <c r="AT3" s="73" t="e">
        <f>'BAR BB| Open rates'!#REF!</f>
        <v>#REF!</v>
      </c>
      <c r="AU3" s="73" t="e">
        <f>'BAR BB| Open rates'!#REF!</f>
        <v>#REF!</v>
      </c>
      <c r="AV3" s="73" t="e">
        <f>'BAR BB| Open rates'!#REF!</f>
        <v>#REF!</v>
      </c>
      <c r="AW3" s="73" t="e">
        <f>'BAR BB| Open rates'!#REF!</f>
        <v>#REF!</v>
      </c>
      <c r="AX3" s="73" t="e">
        <f>'BAR BB| Open rates'!#REF!</f>
        <v>#REF!</v>
      </c>
      <c r="AY3" s="73" t="e">
        <f>'BAR BB| Open rates'!#REF!</f>
        <v>#REF!</v>
      </c>
      <c r="AZ3" s="73" t="e">
        <f>'BAR BB| Open rates'!#REF!</f>
        <v>#REF!</v>
      </c>
      <c r="BA3" s="73" t="e">
        <f>'BAR BB| Open rates'!#REF!</f>
        <v>#REF!</v>
      </c>
      <c r="BB3" s="73" t="e">
        <f>'BAR BB| Open rates'!#REF!</f>
        <v>#REF!</v>
      </c>
      <c r="BC3" s="73" t="e">
        <f>'BAR BB| Open rates'!#REF!</f>
        <v>#REF!</v>
      </c>
      <c r="BD3" s="73" t="e">
        <f>'BAR BB| Open rates'!#REF!</f>
        <v>#REF!</v>
      </c>
      <c r="BE3" s="73" t="e">
        <f>'BAR BB| Open rates'!#REF!</f>
        <v>#REF!</v>
      </c>
      <c r="BF3" s="73" t="e">
        <f>'BAR BB| Open rates'!#REF!</f>
        <v>#REF!</v>
      </c>
      <c r="BG3" s="73" t="e">
        <f>'BAR BB| Open rates'!#REF!</f>
        <v>#REF!</v>
      </c>
      <c r="BH3" s="73" t="e">
        <f>'BAR BB| Open rates'!#REF!</f>
        <v>#REF!</v>
      </c>
    </row>
    <row r="4" spans="1:60" s="11" customFormat="1" ht="18.75" customHeight="1" x14ac:dyDescent="0.2">
      <c r="A4" s="8"/>
      <c r="B4" s="98"/>
      <c r="C4" s="98"/>
      <c r="D4" s="98"/>
      <c r="E4" s="98"/>
      <c r="F4" s="98"/>
      <c r="G4" s="98"/>
      <c r="H4" s="98"/>
      <c r="I4" s="98"/>
      <c r="J4" s="98"/>
      <c r="K4" s="98"/>
      <c r="L4" s="98"/>
      <c r="M4" s="98"/>
      <c r="N4" s="98"/>
      <c r="O4" s="98"/>
      <c r="P4" s="98"/>
      <c r="Q4" s="98"/>
      <c r="R4" s="98"/>
      <c r="S4" s="98"/>
      <c r="T4" s="98"/>
      <c r="U4" s="98"/>
      <c r="V4" s="98"/>
      <c r="W4" s="73" t="e">
        <f>'BAR BB| Open rates'!#REF!</f>
        <v>#REF!</v>
      </c>
      <c r="X4" s="73" t="e">
        <f>'BAR BB| Open rates'!#REF!</f>
        <v>#REF!</v>
      </c>
      <c r="Y4" s="73" t="e">
        <f>'BAR BB| Open rates'!#REF!</f>
        <v>#REF!</v>
      </c>
      <c r="Z4" s="73" t="e">
        <f>'BAR BB| Open rates'!#REF!</f>
        <v>#REF!</v>
      </c>
      <c r="AA4" s="73" t="e">
        <f>'BAR BB| Open rates'!#REF!</f>
        <v>#REF!</v>
      </c>
      <c r="AB4" s="73" t="e">
        <f>'BAR BB| Open rates'!#REF!</f>
        <v>#REF!</v>
      </c>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c r="AJ4" s="73" t="e">
        <f>'BAR BB| Open rates'!#REF!</f>
        <v>#REF!</v>
      </c>
      <c r="AK4" s="73" t="e">
        <f>'BAR BB| Open rates'!#REF!</f>
        <v>#REF!</v>
      </c>
      <c r="AL4" s="73" t="e">
        <f>'BAR BB| Open rates'!#REF!</f>
        <v>#REF!</v>
      </c>
      <c r="AM4" s="73" t="e">
        <f>'BAR BB| Open rates'!#REF!</f>
        <v>#REF!</v>
      </c>
      <c r="AN4" s="73" t="e">
        <f>'BAR BB| Open rates'!#REF!</f>
        <v>#REF!</v>
      </c>
      <c r="AO4" s="73" t="e">
        <f>'BAR BB| Open rates'!#REF!</f>
        <v>#REF!</v>
      </c>
      <c r="AP4" s="73" t="e">
        <f>'BAR BB| Open rates'!#REF!</f>
        <v>#REF!</v>
      </c>
      <c r="AQ4" s="73" t="e">
        <f>'BAR BB| Open rates'!#REF!</f>
        <v>#REF!</v>
      </c>
      <c r="AR4" s="73" t="e">
        <f>'BAR BB| Open rates'!#REF!</f>
        <v>#REF!</v>
      </c>
      <c r="AS4" s="73" t="e">
        <f>'BAR BB| Open rates'!#REF!</f>
        <v>#REF!</v>
      </c>
      <c r="AT4" s="73" t="e">
        <f>'BAR BB| Open rates'!#REF!</f>
        <v>#REF!</v>
      </c>
      <c r="AU4" s="73" t="e">
        <f>'BAR BB| Open rates'!#REF!</f>
        <v>#REF!</v>
      </c>
      <c r="AV4" s="73" t="e">
        <f>'BAR BB| Open rates'!#REF!</f>
        <v>#REF!</v>
      </c>
      <c r="AW4" s="73" t="e">
        <f>'BAR BB| Open rates'!#REF!</f>
        <v>#REF!</v>
      </c>
      <c r="AX4" s="73" t="e">
        <f>'BAR BB| Open rates'!#REF!</f>
        <v>#REF!</v>
      </c>
      <c r="AY4" s="73" t="e">
        <f>'BAR BB| Open rates'!#REF!</f>
        <v>#REF!</v>
      </c>
      <c r="AZ4" s="73" t="e">
        <f>'BAR BB| Open rates'!#REF!</f>
        <v>#REF!</v>
      </c>
      <c r="BA4" s="73" t="e">
        <f>'BAR BB| Open rates'!#REF!</f>
        <v>#REF!</v>
      </c>
      <c r="BB4" s="73" t="e">
        <f>'BAR BB| Open rates'!#REF!</f>
        <v>#REF!</v>
      </c>
      <c r="BC4" s="73" t="e">
        <f>'BAR BB| Open rates'!#REF!</f>
        <v>#REF!</v>
      </c>
      <c r="BD4" s="73" t="e">
        <f>'BAR BB| Open rates'!#REF!</f>
        <v>#REF!</v>
      </c>
      <c r="BE4" s="73" t="e">
        <f>'BAR BB| Open rates'!#REF!</f>
        <v>#REF!</v>
      </c>
      <c r="BF4" s="73" t="e">
        <f>'BAR BB| Open rates'!#REF!</f>
        <v>#REF!</v>
      </c>
      <c r="BG4" s="73" t="e">
        <f>'BAR BB| Open rates'!#REF!</f>
        <v>#REF!</v>
      </c>
      <c r="BH4" s="73" t="e">
        <f>'BAR BB| Open rates'!#REF!</f>
        <v>#REF!</v>
      </c>
    </row>
    <row r="5" spans="1:60" s="14" customFormat="1" ht="12" customHeight="1" x14ac:dyDescent="0.2">
      <c r="A5" s="33" t="s">
        <v>53</v>
      </c>
    </row>
    <row r="6" spans="1:60" s="14" customFormat="1" ht="12" customHeight="1" x14ac:dyDescent="0.2">
      <c r="A6" s="42">
        <v>1</v>
      </c>
      <c r="B6" s="33" t="e">
        <f>'BAR BB| Open rates'!#REF!</f>
        <v>#REF!</v>
      </c>
      <c r="C6" s="33" t="e">
        <f>'BAR BB| Open rates'!#REF!</f>
        <v>#REF!</v>
      </c>
      <c r="D6" s="33" t="e">
        <f>'BAR BB| Open rates'!#REF!</f>
        <v>#REF!</v>
      </c>
      <c r="E6" s="33" t="e">
        <f>'BAR BB| Open rates'!#REF!</f>
        <v>#REF!</v>
      </c>
      <c r="F6" s="33" t="e">
        <f>'BAR BB| Open rates'!#REF!</f>
        <v>#REF!</v>
      </c>
      <c r="G6" s="33" t="e">
        <f>'BAR BB| Open rates'!#REF!</f>
        <v>#REF!</v>
      </c>
      <c r="H6" s="33" t="e">
        <f>'BAR BB| Open rates'!#REF!</f>
        <v>#REF!</v>
      </c>
      <c r="I6" s="33" t="e">
        <f>'BAR BB| Open rates'!#REF!</f>
        <v>#REF!</v>
      </c>
      <c r="J6" s="33" t="e">
        <f>'BAR BB| Open rates'!#REF!</f>
        <v>#REF!</v>
      </c>
      <c r="K6" s="33" t="e">
        <f>'BAR BB| Open rates'!#REF!</f>
        <v>#REF!</v>
      </c>
      <c r="L6" s="33" t="e">
        <f>'BAR BB| Open rates'!#REF!</f>
        <v>#REF!</v>
      </c>
      <c r="M6" s="33" t="e">
        <f>'BAR BB| Open rates'!#REF!</f>
        <v>#REF!</v>
      </c>
      <c r="N6" s="33" t="e">
        <f>'BAR BB| Open rates'!#REF!</f>
        <v>#REF!</v>
      </c>
      <c r="O6" s="33" t="e">
        <f>'BAR BB| Open rates'!#REF!</f>
        <v>#REF!</v>
      </c>
      <c r="P6" s="33" t="e">
        <f>'BAR BB| Open rates'!#REF!</f>
        <v>#REF!</v>
      </c>
      <c r="Q6" s="33" t="e">
        <f>'BAR BB| Open rates'!#REF!</f>
        <v>#REF!</v>
      </c>
      <c r="R6" s="33" t="e">
        <f>'BAR BB| Open rates'!#REF!</f>
        <v>#REF!</v>
      </c>
      <c r="S6" s="33" t="e">
        <f>'BAR BB| Open rates'!#REF!</f>
        <v>#REF!</v>
      </c>
      <c r="T6" s="33" t="e">
        <f>'BAR BB| Open rates'!#REF!</f>
        <v>#REF!</v>
      </c>
      <c r="U6" s="33" t="e">
        <f>'BAR BB| Open rates'!#REF!</f>
        <v>#REF!</v>
      </c>
      <c r="V6" s="33" t="e">
        <f>'BAR BB| Open rates'!#REF!</f>
        <v>#REF!</v>
      </c>
      <c r="W6" s="33" t="e">
        <f>'BAR BB| Open rates'!#REF!</f>
        <v>#REF!</v>
      </c>
      <c r="X6" s="33" t="e">
        <f>'BAR BB| Open rates'!#REF!</f>
        <v>#REF!</v>
      </c>
      <c r="Y6" s="33" t="e">
        <f>'BAR BB| Open rates'!#REF!</f>
        <v>#REF!</v>
      </c>
      <c r="Z6" s="33" t="e">
        <f>'BAR BB| Open rates'!#REF!</f>
        <v>#REF!</v>
      </c>
      <c r="AA6" s="33" t="e">
        <f>'BAR BB| Open rates'!#REF!</f>
        <v>#REF!</v>
      </c>
      <c r="AB6" s="33" t="e">
        <f>'BAR BB| Open rates'!#REF!</f>
        <v>#REF!</v>
      </c>
      <c r="AC6" s="33" t="e">
        <f>'BAR BB| Open rates'!#REF!</f>
        <v>#REF!</v>
      </c>
      <c r="AD6" s="33" t="e">
        <f>'BAR BB| Open rates'!#REF!</f>
        <v>#REF!</v>
      </c>
      <c r="AE6" s="33" t="e">
        <f>'BAR BB| Open rates'!#REF!</f>
        <v>#REF!</v>
      </c>
      <c r="AF6" s="33" t="e">
        <f>'BAR BB| Open rates'!#REF!</f>
        <v>#REF!</v>
      </c>
      <c r="AG6" s="33" t="e">
        <f>'BAR BB| Open rates'!#REF!</f>
        <v>#REF!</v>
      </c>
      <c r="AH6" s="33" t="e">
        <f>'BAR BB| Open rates'!#REF!</f>
        <v>#REF!</v>
      </c>
      <c r="AI6" s="33" t="e">
        <f>'BAR BB| Open rates'!#REF!</f>
        <v>#REF!</v>
      </c>
      <c r="AJ6" s="33" t="e">
        <f>'BAR BB| Open rates'!#REF!</f>
        <v>#REF!</v>
      </c>
      <c r="AK6" s="33" t="e">
        <f>'BAR BB| Open rates'!#REF!</f>
        <v>#REF!</v>
      </c>
      <c r="AL6" s="33" t="e">
        <f>'BAR BB| Open rates'!#REF!</f>
        <v>#REF!</v>
      </c>
      <c r="AM6" s="33" t="e">
        <f>'BAR BB| Open rates'!#REF!</f>
        <v>#REF!</v>
      </c>
      <c r="AN6" s="33" t="e">
        <f>'BAR BB| Open rates'!#REF!</f>
        <v>#REF!</v>
      </c>
      <c r="AO6" s="33" t="e">
        <f>'BAR BB| Open rates'!#REF!</f>
        <v>#REF!</v>
      </c>
      <c r="AP6" s="33" t="e">
        <f>'BAR BB| Open rates'!#REF!</f>
        <v>#REF!</v>
      </c>
      <c r="AQ6" s="33" t="e">
        <f>'BAR BB| Open rates'!#REF!</f>
        <v>#REF!</v>
      </c>
      <c r="AR6" s="33" t="e">
        <f>'BAR BB| Open rates'!#REF!</f>
        <v>#REF!</v>
      </c>
      <c r="AS6" s="33" t="e">
        <f>'BAR BB| Open rates'!#REF!</f>
        <v>#REF!</v>
      </c>
      <c r="AT6" s="33" t="e">
        <f>'BAR BB| Open rates'!#REF!</f>
        <v>#REF!</v>
      </c>
      <c r="AU6" s="33" t="e">
        <f>'BAR BB| Open rates'!#REF!</f>
        <v>#REF!</v>
      </c>
      <c r="AV6" s="33" t="e">
        <f>'BAR BB| Open rates'!#REF!</f>
        <v>#REF!</v>
      </c>
      <c r="AW6" s="33" t="e">
        <f>'BAR BB| Open rates'!#REF!</f>
        <v>#REF!</v>
      </c>
      <c r="AX6" s="33" t="e">
        <f>'BAR BB| Open rates'!#REF!</f>
        <v>#REF!</v>
      </c>
      <c r="AY6" s="33" t="e">
        <f>'BAR BB| Open rates'!#REF!</f>
        <v>#REF!</v>
      </c>
      <c r="AZ6" s="33" t="e">
        <f>'BAR BB| Open rates'!#REF!</f>
        <v>#REF!</v>
      </c>
      <c r="BA6" s="33" t="e">
        <f>'BAR BB| Open rates'!#REF!</f>
        <v>#REF!</v>
      </c>
      <c r="BB6" s="33" t="e">
        <f>'BAR BB| Open rates'!#REF!</f>
        <v>#REF!</v>
      </c>
      <c r="BC6" s="33" t="e">
        <f>'BAR BB| Open rates'!#REF!</f>
        <v>#REF!</v>
      </c>
      <c r="BD6" s="33" t="e">
        <f>'BAR BB| Open rates'!#REF!</f>
        <v>#REF!</v>
      </c>
      <c r="BE6" s="33" t="e">
        <f>'BAR BB| Open rates'!#REF!</f>
        <v>#REF!</v>
      </c>
      <c r="BF6" s="33" t="e">
        <f>'BAR BB| Open rates'!#REF!</f>
        <v>#REF!</v>
      </c>
      <c r="BG6" s="33" t="e">
        <f>'BAR BB| Open rates'!#REF!</f>
        <v>#REF!</v>
      </c>
      <c r="BH6" s="33" t="e">
        <f>'BAR BB| Open rates'!#REF!</f>
        <v>#REF!</v>
      </c>
    </row>
    <row r="7" spans="1:60" s="14" customFormat="1" ht="12" customHeight="1" x14ac:dyDescent="0.2">
      <c r="A7" s="42">
        <v>2</v>
      </c>
      <c r="B7" s="33" t="e">
        <f>'BAR BB| Open rates'!#REF!</f>
        <v>#REF!</v>
      </c>
      <c r="C7" s="33" t="e">
        <f>'BAR BB| Open rates'!#REF!</f>
        <v>#REF!</v>
      </c>
      <c r="D7" s="33" t="e">
        <f>'BAR BB| Open rates'!#REF!</f>
        <v>#REF!</v>
      </c>
      <c r="E7" s="33" t="e">
        <f>'BAR BB| Open rates'!#REF!</f>
        <v>#REF!</v>
      </c>
      <c r="F7" s="33" t="e">
        <f>'BAR BB| Open rates'!#REF!</f>
        <v>#REF!</v>
      </c>
      <c r="G7" s="33" t="e">
        <f>'BAR BB| Open rates'!#REF!</f>
        <v>#REF!</v>
      </c>
      <c r="H7" s="33" t="e">
        <f>'BAR BB| Open rates'!#REF!</f>
        <v>#REF!</v>
      </c>
      <c r="I7" s="33" t="e">
        <f>'BAR BB| Open rates'!#REF!</f>
        <v>#REF!</v>
      </c>
      <c r="J7" s="33" t="e">
        <f>'BAR BB| Open rates'!#REF!</f>
        <v>#REF!</v>
      </c>
      <c r="K7" s="33" t="e">
        <f>'BAR BB| Open rates'!#REF!</f>
        <v>#REF!</v>
      </c>
      <c r="L7" s="33" t="e">
        <f>'BAR BB| Open rates'!#REF!</f>
        <v>#REF!</v>
      </c>
      <c r="M7" s="33" t="e">
        <f>'BAR BB| Open rates'!#REF!</f>
        <v>#REF!</v>
      </c>
      <c r="N7" s="33" t="e">
        <f>'BAR BB| Open rates'!#REF!</f>
        <v>#REF!</v>
      </c>
      <c r="O7" s="33" t="e">
        <f>'BAR BB| Open rates'!#REF!</f>
        <v>#REF!</v>
      </c>
      <c r="P7" s="33" t="e">
        <f>'BAR BB| Open rates'!#REF!</f>
        <v>#REF!</v>
      </c>
      <c r="Q7" s="33" t="e">
        <f>'BAR BB| Open rates'!#REF!</f>
        <v>#REF!</v>
      </c>
      <c r="R7" s="33" t="e">
        <f>'BAR BB| Open rates'!#REF!</f>
        <v>#REF!</v>
      </c>
      <c r="S7" s="33" t="e">
        <f>'BAR BB| Open rates'!#REF!</f>
        <v>#REF!</v>
      </c>
      <c r="T7" s="33" t="e">
        <f>'BAR BB| Open rates'!#REF!</f>
        <v>#REF!</v>
      </c>
      <c r="U7" s="33" t="e">
        <f>'BAR BB| Open rates'!#REF!</f>
        <v>#REF!</v>
      </c>
      <c r="V7" s="33" t="e">
        <f>'BAR BB| Open rates'!#REF!</f>
        <v>#REF!</v>
      </c>
      <c r="W7" s="33" t="e">
        <f>'BAR BB| Open rates'!#REF!</f>
        <v>#REF!</v>
      </c>
      <c r="X7" s="33" t="e">
        <f>'BAR BB| Open rates'!#REF!</f>
        <v>#REF!</v>
      </c>
      <c r="Y7" s="33" t="e">
        <f>'BAR BB| Open rates'!#REF!</f>
        <v>#REF!</v>
      </c>
      <c r="Z7" s="33" t="e">
        <f>'BAR BB| Open rates'!#REF!</f>
        <v>#REF!</v>
      </c>
      <c r="AA7" s="33" t="e">
        <f>'BAR BB| Open rates'!#REF!</f>
        <v>#REF!</v>
      </c>
      <c r="AB7" s="33" t="e">
        <f>'BAR BB| Open rates'!#REF!</f>
        <v>#REF!</v>
      </c>
      <c r="AC7" s="33" t="e">
        <f>'BAR BB| Open rates'!#REF!</f>
        <v>#REF!</v>
      </c>
      <c r="AD7" s="33" t="e">
        <f>'BAR BB| Open rates'!#REF!</f>
        <v>#REF!</v>
      </c>
      <c r="AE7" s="33" t="e">
        <f>'BAR BB| Open rates'!#REF!</f>
        <v>#REF!</v>
      </c>
      <c r="AF7" s="33" t="e">
        <f>'BAR BB| Open rates'!#REF!</f>
        <v>#REF!</v>
      </c>
      <c r="AG7" s="33" t="e">
        <f>'BAR BB| Open rates'!#REF!</f>
        <v>#REF!</v>
      </c>
      <c r="AH7" s="33" t="e">
        <f>'BAR BB| Open rates'!#REF!</f>
        <v>#REF!</v>
      </c>
      <c r="AI7" s="33" t="e">
        <f>'BAR BB| Open rates'!#REF!</f>
        <v>#REF!</v>
      </c>
      <c r="AJ7" s="33" t="e">
        <f>'BAR BB| Open rates'!#REF!</f>
        <v>#REF!</v>
      </c>
      <c r="AK7" s="33" t="e">
        <f>'BAR BB| Open rates'!#REF!</f>
        <v>#REF!</v>
      </c>
      <c r="AL7" s="33" t="e">
        <f>'BAR BB| Open rates'!#REF!</f>
        <v>#REF!</v>
      </c>
      <c r="AM7" s="33" t="e">
        <f>'BAR BB| Open rates'!#REF!</f>
        <v>#REF!</v>
      </c>
      <c r="AN7" s="33" t="e">
        <f>'BAR BB| Open rates'!#REF!</f>
        <v>#REF!</v>
      </c>
      <c r="AO7" s="33" t="e">
        <f>'BAR BB| Open rates'!#REF!</f>
        <v>#REF!</v>
      </c>
      <c r="AP7" s="33" t="e">
        <f>'BAR BB| Open rates'!#REF!</f>
        <v>#REF!</v>
      </c>
      <c r="AQ7" s="33" t="e">
        <f>'BAR BB| Open rates'!#REF!</f>
        <v>#REF!</v>
      </c>
      <c r="AR7" s="33" t="e">
        <f>'BAR BB| Open rates'!#REF!</f>
        <v>#REF!</v>
      </c>
      <c r="AS7" s="33" t="e">
        <f>'BAR BB| Open rates'!#REF!</f>
        <v>#REF!</v>
      </c>
      <c r="AT7" s="33" t="e">
        <f>'BAR BB| Open rates'!#REF!</f>
        <v>#REF!</v>
      </c>
      <c r="AU7" s="33" t="e">
        <f>'BAR BB| Open rates'!#REF!</f>
        <v>#REF!</v>
      </c>
      <c r="AV7" s="33" t="e">
        <f>'BAR BB| Open rates'!#REF!</f>
        <v>#REF!</v>
      </c>
      <c r="AW7" s="33" t="e">
        <f>'BAR BB| Open rates'!#REF!</f>
        <v>#REF!</v>
      </c>
      <c r="AX7" s="33" t="e">
        <f>'BAR BB| Open rates'!#REF!</f>
        <v>#REF!</v>
      </c>
      <c r="AY7" s="33" t="e">
        <f>'BAR BB| Open rates'!#REF!</f>
        <v>#REF!</v>
      </c>
      <c r="AZ7" s="33" t="e">
        <f>'BAR BB| Open rates'!#REF!</f>
        <v>#REF!</v>
      </c>
      <c r="BA7" s="33" t="e">
        <f>'BAR BB| Open rates'!#REF!</f>
        <v>#REF!</v>
      </c>
      <c r="BB7" s="33" t="e">
        <f>'BAR BB| Open rates'!#REF!</f>
        <v>#REF!</v>
      </c>
      <c r="BC7" s="33" t="e">
        <f>'BAR BB| Open rates'!#REF!</f>
        <v>#REF!</v>
      </c>
      <c r="BD7" s="33" t="e">
        <f>'BAR BB| Open rates'!#REF!</f>
        <v>#REF!</v>
      </c>
      <c r="BE7" s="33" t="e">
        <f>'BAR BB| Open rates'!#REF!</f>
        <v>#REF!</v>
      </c>
      <c r="BF7" s="33" t="e">
        <f>'BAR BB| Open rates'!#REF!</f>
        <v>#REF!</v>
      </c>
      <c r="BG7" s="33" t="e">
        <f>'BAR BB| Open rates'!#REF!</f>
        <v>#REF!</v>
      </c>
      <c r="BH7" s="33" t="e">
        <f>'BAR BB| Open rates'!#REF!</f>
        <v>#REF!</v>
      </c>
    </row>
    <row r="8" spans="1:60" s="14" customFormat="1" ht="12" customHeight="1" x14ac:dyDescent="0.2">
      <c r="A8" s="33" t="s">
        <v>54</v>
      </c>
    </row>
    <row r="9" spans="1:60" s="14" customFormat="1" ht="12" customHeight="1" x14ac:dyDescent="0.2">
      <c r="A9" s="42">
        <v>1</v>
      </c>
      <c r="B9" s="33" t="e">
        <f>'BAR BB| Open rates'!#REF!</f>
        <v>#REF!</v>
      </c>
      <c r="C9" s="33" t="e">
        <f>'BAR BB| Open rates'!#REF!</f>
        <v>#REF!</v>
      </c>
      <c r="D9" s="33" t="e">
        <f>'BAR BB| Open rates'!#REF!</f>
        <v>#REF!</v>
      </c>
      <c r="E9" s="33" t="e">
        <f>'BAR BB| Open rates'!#REF!</f>
        <v>#REF!</v>
      </c>
      <c r="F9" s="33" t="e">
        <f>'BAR BB| Open rates'!#REF!</f>
        <v>#REF!</v>
      </c>
      <c r="G9" s="33" t="e">
        <f>'BAR BB| Open rates'!#REF!</f>
        <v>#REF!</v>
      </c>
      <c r="H9" s="33" t="e">
        <f>'BAR BB| Open rates'!#REF!</f>
        <v>#REF!</v>
      </c>
      <c r="I9" s="33" t="e">
        <f>'BAR BB| Open rates'!#REF!</f>
        <v>#REF!</v>
      </c>
      <c r="J9" s="33" t="e">
        <f>'BAR BB| Open rates'!#REF!</f>
        <v>#REF!</v>
      </c>
      <c r="K9" s="33" t="e">
        <f>'BAR BB| Open rates'!#REF!</f>
        <v>#REF!</v>
      </c>
      <c r="L9" s="33" t="e">
        <f>'BAR BB| Open rates'!#REF!</f>
        <v>#REF!</v>
      </c>
      <c r="M9" s="33" t="e">
        <f>'BAR BB| Open rates'!#REF!</f>
        <v>#REF!</v>
      </c>
      <c r="N9" s="33" t="e">
        <f>'BAR BB| Open rates'!#REF!</f>
        <v>#REF!</v>
      </c>
      <c r="O9" s="33" t="e">
        <f>'BAR BB| Open rates'!#REF!</f>
        <v>#REF!</v>
      </c>
      <c r="P9" s="33" t="e">
        <f>'BAR BB| Open rates'!#REF!</f>
        <v>#REF!</v>
      </c>
      <c r="Q9" s="33" t="e">
        <f>'BAR BB| Open rates'!#REF!</f>
        <v>#REF!</v>
      </c>
      <c r="R9" s="33" t="e">
        <f>'BAR BB| Open rates'!#REF!</f>
        <v>#REF!</v>
      </c>
      <c r="S9" s="33" t="e">
        <f>'BAR BB| Open rates'!#REF!</f>
        <v>#REF!</v>
      </c>
      <c r="T9" s="33" t="e">
        <f>'BAR BB| Open rates'!#REF!</f>
        <v>#REF!</v>
      </c>
      <c r="U9" s="33" t="e">
        <f>'BAR BB| Open rates'!#REF!</f>
        <v>#REF!</v>
      </c>
      <c r="V9" s="33" t="e">
        <f>'BAR BB| Open rates'!#REF!</f>
        <v>#REF!</v>
      </c>
      <c r="W9" s="33" t="e">
        <f>'BAR BB| Open rates'!#REF!</f>
        <v>#REF!</v>
      </c>
      <c r="X9" s="33" t="e">
        <f>'BAR BB| Open rates'!#REF!</f>
        <v>#REF!</v>
      </c>
      <c r="Y9" s="33" t="e">
        <f>'BAR BB| Open rates'!#REF!</f>
        <v>#REF!</v>
      </c>
      <c r="Z9" s="33" t="e">
        <f>'BAR BB| Open rates'!#REF!</f>
        <v>#REF!</v>
      </c>
      <c r="AA9" s="33" t="e">
        <f>'BAR BB| Open rates'!#REF!</f>
        <v>#REF!</v>
      </c>
      <c r="AB9" s="33" t="e">
        <f>'BAR BB| Open rates'!#REF!</f>
        <v>#REF!</v>
      </c>
      <c r="AC9" s="33" t="e">
        <f>'BAR BB| Open rates'!#REF!</f>
        <v>#REF!</v>
      </c>
      <c r="AD9" s="33" t="e">
        <f>'BAR BB| Open rates'!#REF!</f>
        <v>#REF!</v>
      </c>
      <c r="AE9" s="33" t="e">
        <f>'BAR BB| Open rates'!#REF!</f>
        <v>#REF!</v>
      </c>
      <c r="AF9" s="33" t="e">
        <f>'BAR BB| Open rates'!#REF!</f>
        <v>#REF!</v>
      </c>
      <c r="AG9" s="33" t="e">
        <f>'BAR BB| Open rates'!#REF!</f>
        <v>#REF!</v>
      </c>
      <c r="AH9" s="33" t="e">
        <f>'BAR BB| Open rates'!#REF!</f>
        <v>#REF!</v>
      </c>
      <c r="AI9" s="33" t="e">
        <f>'BAR BB| Open rates'!#REF!</f>
        <v>#REF!</v>
      </c>
      <c r="AJ9" s="33" t="e">
        <f>'BAR BB| Open rates'!#REF!</f>
        <v>#REF!</v>
      </c>
      <c r="AK9" s="33" t="e">
        <f>'BAR BB| Open rates'!#REF!</f>
        <v>#REF!</v>
      </c>
      <c r="AL9" s="33" t="e">
        <f>'BAR BB| Open rates'!#REF!</f>
        <v>#REF!</v>
      </c>
      <c r="AM9" s="33" t="e">
        <f>'BAR BB| Open rates'!#REF!</f>
        <v>#REF!</v>
      </c>
      <c r="AN9" s="33" t="e">
        <f>'BAR BB| Open rates'!#REF!</f>
        <v>#REF!</v>
      </c>
      <c r="AO9" s="33" t="e">
        <f>'BAR BB| Open rates'!#REF!</f>
        <v>#REF!</v>
      </c>
      <c r="AP9" s="33" t="e">
        <f>'BAR BB| Open rates'!#REF!</f>
        <v>#REF!</v>
      </c>
      <c r="AQ9" s="33" t="e">
        <f>'BAR BB| Open rates'!#REF!</f>
        <v>#REF!</v>
      </c>
      <c r="AR9" s="33" t="e">
        <f>'BAR BB| Open rates'!#REF!</f>
        <v>#REF!</v>
      </c>
      <c r="AS9" s="33" t="e">
        <f>'BAR BB| Open rates'!#REF!</f>
        <v>#REF!</v>
      </c>
      <c r="AT9" s="33" t="e">
        <f>'BAR BB| Open rates'!#REF!</f>
        <v>#REF!</v>
      </c>
      <c r="AU9" s="33" t="e">
        <f>'BAR BB| Open rates'!#REF!</f>
        <v>#REF!</v>
      </c>
      <c r="AV9" s="33" t="e">
        <f>'BAR BB| Open rates'!#REF!</f>
        <v>#REF!</v>
      </c>
      <c r="AW9" s="33" t="e">
        <f>'BAR BB| Open rates'!#REF!</f>
        <v>#REF!</v>
      </c>
      <c r="AX9" s="33" t="e">
        <f>'BAR BB| Open rates'!#REF!</f>
        <v>#REF!</v>
      </c>
      <c r="AY9" s="33" t="e">
        <f>'BAR BB| Open rates'!#REF!</f>
        <v>#REF!</v>
      </c>
      <c r="AZ9" s="33" t="e">
        <f>'BAR BB| Open rates'!#REF!</f>
        <v>#REF!</v>
      </c>
      <c r="BA9" s="33" t="e">
        <f>'BAR BB| Open rates'!#REF!</f>
        <v>#REF!</v>
      </c>
      <c r="BB9" s="33" t="e">
        <f>'BAR BB| Open rates'!#REF!</f>
        <v>#REF!</v>
      </c>
      <c r="BC9" s="33" t="e">
        <f>'BAR BB| Open rates'!#REF!</f>
        <v>#REF!</v>
      </c>
      <c r="BD9" s="33" t="e">
        <f>'BAR BB| Open rates'!#REF!</f>
        <v>#REF!</v>
      </c>
      <c r="BE9" s="33" t="e">
        <f>'BAR BB| Open rates'!#REF!</f>
        <v>#REF!</v>
      </c>
      <c r="BF9" s="33" t="e">
        <f>'BAR BB| Open rates'!#REF!</f>
        <v>#REF!</v>
      </c>
      <c r="BG9" s="33" t="e">
        <f>'BAR BB| Open rates'!#REF!</f>
        <v>#REF!</v>
      </c>
      <c r="BH9" s="33" t="e">
        <f>'BAR BB| Open rates'!#REF!</f>
        <v>#REF!</v>
      </c>
    </row>
    <row r="10" spans="1:60" s="14" customFormat="1" ht="12" customHeight="1" x14ac:dyDescent="0.2">
      <c r="A10" s="42">
        <v>2</v>
      </c>
      <c r="B10" s="33" t="e">
        <f>'BAR BB| Open rates'!#REF!</f>
        <v>#REF!</v>
      </c>
      <c r="C10" s="33" t="e">
        <f>'BAR BB| Open rates'!#REF!</f>
        <v>#REF!</v>
      </c>
      <c r="D10" s="33" t="e">
        <f>'BAR BB| Open rates'!#REF!</f>
        <v>#REF!</v>
      </c>
      <c r="E10" s="33" t="e">
        <f>'BAR BB| Open rates'!#REF!</f>
        <v>#REF!</v>
      </c>
      <c r="F10" s="33" t="e">
        <f>'BAR BB| Open rates'!#REF!</f>
        <v>#REF!</v>
      </c>
      <c r="G10" s="33" t="e">
        <f>'BAR BB| Open rates'!#REF!</f>
        <v>#REF!</v>
      </c>
      <c r="H10" s="33" t="e">
        <f>'BAR BB| Open rates'!#REF!</f>
        <v>#REF!</v>
      </c>
      <c r="I10" s="33" t="e">
        <f>'BAR BB| Open rates'!#REF!</f>
        <v>#REF!</v>
      </c>
      <c r="J10" s="33" t="e">
        <f>'BAR BB| Open rates'!#REF!</f>
        <v>#REF!</v>
      </c>
      <c r="K10" s="33" t="e">
        <f>'BAR BB| Open rates'!#REF!</f>
        <v>#REF!</v>
      </c>
      <c r="L10" s="33" t="e">
        <f>'BAR BB| Open rates'!#REF!</f>
        <v>#REF!</v>
      </c>
      <c r="M10" s="33" t="e">
        <f>'BAR BB| Open rates'!#REF!</f>
        <v>#REF!</v>
      </c>
      <c r="N10" s="33" t="e">
        <f>'BAR BB| Open rates'!#REF!</f>
        <v>#REF!</v>
      </c>
      <c r="O10" s="33" t="e">
        <f>'BAR BB| Open rates'!#REF!</f>
        <v>#REF!</v>
      </c>
      <c r="P10" s="33" t="e">
        <f>'BAR BB| Open rates'!#REF!</f>
        <v>#REF!</v>
      </c>
      <c r="Q10" s="33" t="e">
        <f>'BAR BB| Open rates'!#REF!</f>
        <v>#REF!</v>
      </c>
      <c r="R10" s="33" t="e">
        <f>'BAR BB| Open rates'!#REF!</f>
        <v>#REF!</v>
      </c>
      <c r="S10" s="33" t="e">
        <f>'BAR BB| Open rates'!#REF!</f>
        <v>#REF!</v>
      </c>
      <c r="T10" s="33" t="e">
        <f>'BAR BB| Open rates'!#REF!</f>
        <v>#REF!</v>
      </c>
      <c r="U10" s="33" t="e">
        <f>'BAR BB| Open rates'!#REF!</f>
        <v>#REF!</v>
      </c>
      <c r="V10" s="33" t="e">
        <f>'BAR BB| Open rates'!#REF!</f>
        <v>#REF!</v>
      </c>
      <c r="W10" s="33" t="e">
        <f>'BAR BB| Open rates'!#REF!</f>
        <v>#REF!</v>
      </c>
      <c r="X10" s="33" t="e">
        <f>'BAR BB| Open rates'!#REF!</f>
        <v>#REF!</v>
      </c>
      <c r="Y10" s="33" t="e">
        <f>'BAR BB| Open rates'!#REF!</f>
        <v>#REF!</v>
      </c>
      <c r="Z10" s="33" t="e">
        <f>'BAR BB| Open rates'!#REF!</f>
        <v>#REF!</v>
      </c>
      <c r="AA10" s="33" t="e">
        <f>'BAR BB| Open rates'!#REF!</f>
        <v>#REF!</v>
      </c>
      <c r="AB10" s="33" t="e">
        <f>'BAR BB| Open rates'!#REF!</f>
        <v>#REF!</v>
      </c>
      <c r="AC10" s="33" t="e">
        <f>'BAR BB| Open rates'!#REF!</f>
        <v>#REF!</v>
      </c>
      <c r="AD10" s="33" t="e">
        <f>'BAR BB| Open rates'!#REF!</f>
        <v>#REF!</v>
      </c>
      <c r="AE10" s="33" t="e">
        <f>'BAR BB| Open rates'!#REF!</f>
        <v>#REF!</v>
      </c>
      <c r="AF10" s="33" t="e">
        <f>'BAR BB| Open rates'!#REF!</f>
        <v>#REF!</v>
      </c>
      <c r="AG10" s="33" t="e">
        <f>'BAR BB| Open rates'!#REF!</f>
        <v>#REF!</v>
      </c>
      <c r="AH10" s="33" t="e">
        <f>'BAR BB| Open rates'!#REF!</f>
        <v>#REF!</v>
      </c>
      <c r="AI10" s="33" t="e">
        <f>'BAR BB| Open rates'!#REF!</f>
        <v>#REF!</v>
      </c>
      <c r="AJ10" s="33" t="e">
        <f>'BAR BB| Open rates'!#REF!</f>
        <v>#REF!</v>
      </c>
      <c r="AK10" s="33" t="e">
        <f>'BAR BB| Open rates'!#REF!</f>
        <v>#REF!</v>
      </c>
      <c r="AL10" s="33" t="e">
        <f>'BAR BB| Open rates'!#REF!</f>
        <v>#REF!</v>
      </c>
      <c r="AM10" s="33" t="e">
        <f>'BAR BB| Open rates'!#REF!</f>
        <v>#REF!</v>
      </c>
      <c r="AN10" s="33" t="e">
        <f>'BAR BB| Open rates'!#REF!</f>
        <v>#REF!</v>
      </c>
      <c r="AO10" s="33" t="e">
        <f>'BAR BB| Open rates'!#REF!</f>
        <v>#REF!</v>
      </c>
      <c r="AP10" s="33" t="e">
        <f>'BAR BB| Open rates'!#REF!</f>
        <v>#REF!</v>
      </c>
      <c r="AQ10" s="33" t="e">
        <f>'BAR BB| Open rates'!#REF!</f>
        <v>#REF!</v>
      </c>
      <c r="AR10" s="33" t="e">
        <f>'BAR BB| Open rates'!#REF!</f>
        <v>#REF!</v>
      </c>
      <c r="AS10" s="33" t="e">
        <f>'BAR BB| Open rates'!#REF!</f>
        <v>#REF!</v>
      </c>
      <c r="AT10" s="33" t="e">
        <f>'BAR BB| Open rates'!#REF!</f>
        <v>#REF!</v>
      </c>
      <c r="AU10" s="33" t="e">
        <f>'BAR BB| Open rates'!#REF!</f>
        <v>#REF!</v>
      </c>
      <c r="AV10" s="33" t="e">
        <f>'BAR BB| Open rates'!#REF!</f>
        <v>#REF!</v>
      </c>
      <c r="AW10" s="33" t="e">
        <f>'BAR BB| Open rates'!#REF!</f>
        <v>#REF!</v>
      </c>
      <c r="AX10" s="33" t="e">
        <f>'BAR BB| Open rates'!#REF!</f>
        <v>#REF!</v>
      </c>
      <c r="AY10" s="33" t="e">
        <f>'BAR BB| Open rates'!#REF!</f>
        <v>#REF!</v>
      </c>
      <c r="AZ10" s="33" t="e">
        <f>'BAR BB| Open rates'!#REF!</f>
        <v>#REF!</v>
      </c>
      <c r="BA10" s="33" t="e">
        <f>'BAR BB| Open rates'!#REF!</f>
        <v>#REF!</v>
      </c>
      <c r="BB10" s="33" t="e">
        <f>'BAR BB| Open rates'!#REF!</f>
        <v>#REF!</v>
      </c>
      <c r="BC10" s="33" t="e">
        <f>'BAR BB| Open rates'!#REF!</f>
        <v>#REF!</v>
      </c>
      <c r="BD10" s="33" t="e">
        <f>'BAR BB| Open rates'!#REF!</f>
        <v>#REF!</v>
      </c>
      <c r="BE10" s="33" t="e">
        <f>'BAR BB| Open rates'!#REF!</f>
        <v>#REF!</v>
      </c>
      <c r="BF10" s="33" t="e">
        <f>'BAR BB| Open rates'!#REF!</f>
        <v>#REF!</v>
      </c>
      <c r="BG10" s="33" t="e">
        <f>'BAR BB| Open rates'!#REF!</f>
        <v>#REF!</v>
      </c>
      <c r="BH10" s="33" t="e">
        <f>'BAR BB| Open rates'!#REF!</f>
        <v>#REF!</v>
      </c>
    </row>
    <row r="11" spans="1:60" s="1" customFormat="1" x14ac:dyDescent="0.2"/>
    <row r="12" spans="1:60" s="22" customFormat="1" ht="12.75" x14ac:dyDescent="0.2">
      <c r="A12" s="6" t="s">
        <v>134</v>
      </c>
      <c r="B12" s="6" t="s">
        <v>134</v>
      </c>
      <c r="C12" s="6" t="s">
        <v>134</v>
      </c>
      <c r="D12" s="6" t="s">
        <v>134</v>
      </c>
      <c r="E12" s="6" t="s">
        <v>134</v>
      </c>
      <c r="F12" s="6" t="s">
        <v>134</v>
      </c>
      <c r="G12" s="6" t="s">
        <v>134</v>
      </c>
      <c r="H12" s="6" t="s">
        <v>134</v>
      </c>
      <c r="I12" s="6" t="s">
        <v>134</v>
      </c>
      <c r="J12" s="6" t="s">
        <v>134</v>
      </c>
      <c r="K12" s="6" t="s">
        <v>134</v>
      </c>
      <c r="L12" s="6" t="s">
        <v>134</v>
      </c>
      <c r="M12" s="6" t="s">
        <v>134</v>
      </c>
      <c r="N12" s="6" t="s">
        <v>134</v>
      </c>
      <c r="O12" s="6" t="s">
        <v>134</v>
      </c>
      <c r="P12" s="6" t="s">
        <v>134</v>
      </c>
      <c r="Q12" s="6" t="s">
        <v>134</v>
      </c>
      <c r="R12" s="6" t="s">
        <v>134</v>
      </c>
      <c r="S12" s="6" t="s">
        <v>134</v>
      </c>
      <c r="T12" s="6" t="s">
        <v>134</v>
      </c>
      <c r="U12" s="6" t="s">
        <v>134</v>
      </c>
      <c r="V12" s="6" t="s">
        <v>134</v>
      </c>
      <c r="W12" s="6" t="s">
        <v>134</v>
      </c>
      <c r="X12" s="6" t="s">
        <v>134</v>
      </c>
      <c r="Y12" s="6" t="s">
        <v>134</v>
      </c>
      <c r="Z12" s="6" t="s">
        <v>134</v>
      </c>
      <c r="AA12" s="6" t="s">
        <v>134</v>
      </c>
      <c r="AB12" s="6" t="s">
        <v>134</v>
      </c>
      <c r="AC12" s="6" t="s">
        <v>134</v>
      </c>
      <c r="AD12" s="6" t="s">
        <v>134</v>
      </c>
      <c r="AE12" s="6" t="s">
        <v>134</v>
      </c>
      <c r="AF12" s="6" t="s">
        <v>134</v>
      </c>
      <c r="AG12" s="6" t="s">
        <v>134</v>
      </c>
      <c r="AH12" s="6" t="s">
        <v>134</v>
      </c>
      <c r="AI12" s="6" t="s">
        <v>134</v>
      </c>
      <c r="AJ12" s="6" t="s">
        <v>134</v>
      </c>
      <c r="AK12" s="6" t="s">
        <v>134</v>
      </c>
      <c r="AL12" s="6" t="s">
        <v>134</v>
      </c>
      <c r="AM12" s="6" t="s">
        <v>134</v>
      </c>
      <c r="AN12" s="6" t="s">
        <v>134</v>
      </c>
      <c r="AO12" s="6" t="s">
        <v>134</v>
      </c>
      <c r="AP12" s="6" t="s">
        <v>134</v>
      </c>
      <c r="AQ12" s="6" t="s">
        <v>134</v>
      </c>
      <c r="AR12" s="6" t="s">
        <v>134</v>
      </c>
      <c r="AS12" s="6" t="s">
        <v>134</v>
      </c>
      <c r="AT12" s="6" t="s">
        <v>134</v>
      </c>
      <c r="AU12" s="6" t="s">
        <v>134</v>
      </c>
      <c r="AV12" s="6" t="s">
        <v>134</v>
      </c>
      <c r="AW12" s="6" t="s">
        <v>134</v>
      </c>
      <c r="AX12" s="6"/>
      <c r="AY12" s="6"/>
      <c r="AZ12" s="6"/>
      <c r="BA12" s="6"/>
      <c r="BB12" s="6"/>
      <c r="BC12" s="6"/>
      <c r="BD12" s="6"/>
      <c r="BE12" s="6"/>
      <c r="BF12" s="6"/>
      <c r="BG12" s="6"/>
      <c r="BH12" s="6"/>
    </row>
    <row r="13" spans="1:60" s="11" customFormat="1" ht="25.5" x14ac:dyDescent="0.2">
      <c r="A13" s="74" t="s">
        <v>52</v>
      </c>
      <c r="B13" s="10" t="str">
        <f t="shared" ref="B13:AG13" si="0">B3</f>
        <v>20.12.2020-24.12.2020</v>
      </c>
      <c r="C13" s="10" t="e">
        <f t="shared" si="0"/>
        <v>#REF!</v>
      </c>
      <c r="D13" s="10" t="e">
        <f t="shared" si="0"/>
        <v>#REF!</v>
      </c>
      <c r="E13" s="10" t="e">
        <f t="shared" si="0"/>
        <v>#REF!</v>
      </c>
      <c r="F13" s="10" t="e">
        <f t="shared" si="0"/>
        <v>#REF!</v>
      </c>
      <c r="G13" s="10" t="e">
        <f t="shared" si="0"/>
        <v>#REF!</v>
      </c>
      <c r="H13" s="10" t="e">
        <f t="shared" si="0"/>
        <v>#REF!</v>
      </c>
      <c r="I13" s="10" t="e">
        <f t="shared" si="0"/>
        <v>#REF!</v>
      </c>
      <c r="J13" s="10" t="e">
        <f t="shared" si="0"/>
        <v>#REF!</v>
      </c>
      <c r="K13" s="10" t="e">
        <f t="shared" si="0"/>
        <v>#REF!</v>
      </c>
      <c r="L13" s="10" t="e">
        <f t="shared" si="0"/>
        <v>#REF!</v>
      </c>
      <c r="M13" s="10" t="e">
        <f t="shared" si="0"/>
        <v>#REF!</v>
      </c>
      <c r="N13" s="10" t="e">
        <f t="shared" si="0"/>
        <v>#REF!</v>
      </c>
      <c r="O13" s="10" t="e">
        <f t="shared" si="0"/>
        <v>#REF!</v>
      </c>
      <c r="P13" s="10" t="e">
        <f t="shared" si="0"/>
        <v>#REF!</v>
      </c>
      <c r="Q13" s="10" t="e">
        <f t="shared" si="0"/>
        <v>#REF!</v>
      </c>
      <c r="R13" s="10" t="e">
        <f t="shared" si="0"/>
        <v>#REF!</v>
      </c>
      <c r="S13" s="10" t="e">
        <f t="shared" si="0"/>
        <v>#REF!</v>
      </c>
      <c r="T13" s="10" t="e">
        <f t="shared" si="0"/>
        <v>#REF!</v>
      </c>
      <c r="U13" s="10" t="e">
        <f t="shared" si="0"/>
        <v>#REF!</v>
      </c>
      <c r="V13" s="10" t="e">
        <f t="shared" si="0"/>
        <v>#REF!</v>
      </c>
      <c r="W13" s="73" t="e">
        <f t="shared" si="0"/>
        <v>#REF!</v>
      </c>
      <c r="X13" s="73" t="e">
        <f t="shared" si="0"/>
        <v>#REF!</v>
      </c>
      <c r="Y13" s="73" t="e">
        <f t="shared" si="0"/>
        <v>#REF!</v>
      </c>
      <c r="Z13" s="73" t="e">
        <f t="shared" si="0"/>
        <v>#REF!</v>
      </c>
      <c r="AA13" s="73" t="e">
        <f t="shared" si="0"/>
        <v>#REF!</v>
      </c>
      <c r="AB13" s="73" t="e">
        <f t="shared" si="0"/>
        <v>#REF!</v>
      </c>
      <c r="AC13" s="73" t="e">
        <f t="shared" si="0"/>
        <v>#REF!</v>
      </c>
      <c r="AD13" s="73" t="e">
        <f t="shared" si="0"/>
        <v>#REF!</v>
      </c>
      <c r="AE13" s="73" t="e">
        <f t="shared" si="0"/>
        <v>#REF!</v>
      </c>
      <c r="AF13" s="73" t="e">
        <f t="shared" si="0"/>
        <v>#REF!</v>
      </c>
      <c r="AG13" s="73" t="e">
        <f t="shared" si="0"/>
        <v>#REF!</v>
      </c>
      <c r="AH13" s="73" t="e">
        <f t="shared" ref="AH13:AX13" si="1">AH3</f>
        <v>#REF!</v>
      </c>
      <c r="AI13" s="73" t="e">
        <f t="shared" si="1"/>
        <v>#REF!</v>
      </c>
      <c r="AJ13" s="73" t="e">
        <f t="shared" si="1"/>
        <v>#REF!</v>
      </c>
      <c r="AK13" s="73" t="e">
        <f t="shared" si="1"/>
        <v>#REF!</v>
      </c>
      <c r="AL13" s="73" t="e">
        <f t="shared" si="1"/>
        <v>#REF!</v>
      </c>
      <c r="AM13" s="73" t="e">
        <f t="shared" si="1"/>
        <v>#REF!</v>
      </c>
      <c r="AN13" s="73" t="e">
        <f t="shared" si="1"/>
        <v>#REF!</v>
      </c>
      <c r="AO13" s="73" t="e">
        <f t="shared" si="1"/>
        <v>#REF!</v>
      </c>
      <c r="AP13" s="73" t="e">
        <f t="shared" si="1"/>
        <v>#REF!</v>
      </c>
      <c r="AQ13" s="73" t="e">
        <f t="shared" si="1"/>
        <v>#REF!</v>
      </c>
      <c r="AR13" s="73" t="e">
        <f t="shared" si="1"/>
        <v>#REF!</v>
      </c>
      <c r="AS13" s="73" t="e">
        <f t="shared" si="1"/>
        <v>#REF!</v>
      </c>
      <c r="AT13" s="73" t="e">
        <f t="shared" si="1"/>
        <v>#REF!</v>
      </c>
      <c r="AU13" s="73" t="e">
        <f t="shared" si="1"/>
        <v>#REF!</v>
      </c>
      <c r="AV13" s="73" t="e">
        <f t="shared" si="1"/>
        <v>#REF!</v>
      </c>
      <c r="AW13" s="73" t="e">
        <f t="shared" si="1"/>
        <v>#REF!</v>
      </c>
      <c r="AX13" s="73" t="e">
        <f t="shared" si="1"/>
        <v>#REF!</v>
      </c>
      <c r="AY13" s="73" t="e">
        <f t="shared" ref="AY13:BF13" si="2">AY3</f>
        <v>#REF!</v>
      </c>
      <c r="AZ13" s="73" t="e">
        <f t="shared" si="2"/>
        <v>#REF!</v>
      </c>
      <c r="BA13" s="73" t="e">
        <f t="shared" si="2"/>
        <v>#REF!</v>
      </c>
      <c r="BB13" s="73" t="e">
        <f t="shared" si="2"/>
        <v>#REF!</v>
      </c>
      <c r="BC13" s="73" t="e">
        <f t="shared" si="2"/>
        <v>#REF!</v>
      </c>
      <c r="BD13" s="73" t="e">
        <f t="shared" si="2"/>
        <v>#REF!</v>
      </c>
      <c r="BE13" s="73" t="e">
        <f t="shared" si="2"/>
        <v>#REF!</v>
      </c>
      <c r="BF13" s="73" t="e">
        <f t="shared" si="2"/>
        <v>#REF!</v>
      </c>
      <c r="BG13" s="73" t="e">
        <f t="shared" ref="BG13:BH13" si="3">BG3</f>
        <v>#REF!</v>
      </c>
      <c r="BH13" s="73" t="e">
        <f t="shared" si="3"/>
        <v>#REF!</v>
      </c>
    </row>
    <row r="14" spans="1:60" s="11" customFormat="1" ht="20.25" customHeight="1" x14ac:dyDescent="0.2">
      <c r="A14" s="8"/>
      <c r="B14" s="10"/>
      <c r="C14" s="10"/>
      <c r="D14" s="10"/>
      <c r="E14" s="10"/>
      <c r="F14" s="10"/>
      <c r="G14" s="10"/>
      <c r="H14" s="10"/>
      <c r="I14" s="10"/>
      <c r="J14" s="10"/>
      <c r="K14" s="10"/>
      <c r="L14" s="10"/>
      <c r="M14" s="10"/>
      <c r="N14" s="10"/>
      <c r="O14" s="10"/>
      <c r="P14" s="10"/>
      <c r="Q14" s="10"/>
      <c r="R14" s="10"/>
      <c r="S14" s="10"/>
      <c r="T14" s="10"/>
      <c r="U14" s="10"/>
      <c r="V14" s="10"/>
      <c r="W14" s="73" t="e">
        <f t="shared" ref="W14:AX14" si="4">W4</f>
        <v>#REF!</v>
      </c>
      <c r="X14" s="73" t="e">
        <f t="shared" si="4"/>
        <v>#REF!</v>
      </c>
      <c r="Y14" s="73" t="e">
        <f t="shared" si="4"/>
        <v>#REF!</v>
      </c>
      <c r="Z14" s="73" t="e">
        <f t="shared" si="4"/>
        <v>#REF!</v>
      </c>
      <c r="AA14" s="73" t="e">
        <f t="shared" si="4"/>
        <v>#REF!</v>
      </c>
      <c r="AB14" s="73" t="e">
        <f t="shared" si="4"/>
        <v>#REF!</v>
      </c>
      <c r="AC14" s="73" t="e">
        <f t="shared" si="4"/>
        <v>#REF!</v>
      </c>
      <c r="AD14" s="73" t="e">
        <f t="shared" si="4"/>
        <v>#REF!</v>
      </c>
      <c r="AE14" s="73" t="e">
        <f t="shared" si="4"/>
        <v>#REF!</v>
      </c>
      <c r="AF14" s="73" t="e">
        <f t="shared" si="4"/>
        <v>#REF!</v>
      </c>
      <c r="AG14" s="73" t="e">
        <f t="shared" si="4"/>
        <v>#REF!</v>
      </c>
      <c r="AH14" s="73" t="e">
        <f t="shared" si="4"/>
        <v>#REF!</v>
      </c>
      <c r="AI14" s="73" t="e">
        <f t="shared" si="4"/>
        <v>#REF!</v>
      </c>
      <c r="AJ14" s="73" t="e">
        <f t="shared" si="4"/>
        <v>#REF!</v>
      </c>
      <c r="AK14" s="73" t="e">
        <f t="shared" si="4"/>
        <v>#REF!</v>
      </c>
      <c r="AL14" s="73" t="e">
        <f t="shared" si="4"/>
        <v>#REF!</v>
      </c>
      <c r="AM14" s="73" t="e">
        <f t="shared" si="4"/>
        <v>#REF!</v>
      </c>
      <c r="AN14" s="73" t="e">
        <f t="shared" si="4"/>
        <v>#REF!</v>
      </c>
      <c r="AO14" s="73" t="e">
        <f t="shared" si="4"/>
        <v>#REF!</v>
      </c>
      <c r="AP14" s="73" t="e">
        <f t="shared" si="4"/>
        <v>#REF!</v>
      </c>
      <c r="AQ14" s="73" t="e">
        <f t="shared" si="4"/>
        <v>#REF!</v>
      </c>
      <c r="AR14" s="73" t="e">
        <f t="shared" si="4"/>
        <v>#REF!</v>
      </c>
      <c r="AS14" s="73" t="e">
        <f t="shared" si="4"/>
        <v>#REF!</v>
      </c>
      <c r="AT14" s="73" t="e">
        <f t="shared" si="4"/>
        <v>#REF!</v>
      </c>
      <c r="AU14" s="73" t="e">
        <f t="shared" si="4"/>
        <v>#REF!</v>
      </c>
      <c r="AV14" s="73" t="e">
        <f t="shared" si="4"/>
        <v>#REF!</v>
      </c>
      <c r="AW14" s="73" t="e">
        <f t="shared" si="4"/>
        <v>#REF!</v>
      </c>
      <c r="AX14" s="73" t="e">
        <f t="shared" si="4"/>
        <v>#REF!</v>
      </c>
      <c r="AY14" s="73" t="e">
        <f t="shared" ref="AY14:BF14" si="5">AY4</f>
        <v>#REF!</v>
      </c>
      <c r="AZ14" s="73" t="e">
        <f t="shared" si="5"/>
        <v>#REF!</v>
      </c>
      <c r="BA14" s="73" t="e">
        <f t="shared" si="5"/>
        <v>#REF!</v>
      </c>
      <c r="BB14" s="73" t="e">
        <f t="shared" si="5"/>
        <v>#REF!</v>
      </c>
      <c r="BC14" s="73" t="e">
        <f t="shared" si="5"/>
        <v>#REF!</v>
      </c>
      <c r="BD14" s="73" t="e">
        <f t="shared" si="5"/>
        <v>#REF!</v>
      </c>
      <c r="BE14" s="73" t="e">
        <f t="shared" si="5"/>
        <v>#REF!</v>
      </c>
      <c r="BF14" s="73" t="e">
        <f t="shared" si="5"/>
        <v>#REF!</v>
      </c>
      <c r="BG14" s="73" t="e">
        <f t="shared" ref="BG14:BH14" si="6">BG4</f>
        <v>#REF!</v>
      </c>
      <c r="BH14" s="73" t="e">
        <f t="shared" si="6"/>
        <v>#REF!</v>
      </c>
    </row>
    <row r="15" spans="1:60" s="14" customFormat="1" ht="12" customHeight="1" x14ac:dyDescent="0.2">
      <c r="A15" s="33" t="s">
        <v>53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row>
    <row r="16" spans="1:60" s="14" customFormat="1" ht="12" customHeight="1" x14ac:dyDescent="0.2">
      <c r="A16" s="42">
        <v>1</v>
      </c>
      <c r="B16" s="10" t="e">
        <f>B6*0.9+1100</f>
        <v>#REF!</v>
      </c>
      <c r="C16" s="10" t="e">
        <f>C6*0.9+1100</f>
        <v>#REF!</v>
      </c>
      <c r="D16" s="10" t="e">
        <f>D6*0.9+2100</f>
        <v>#REF!</v>
      </c>
      <c r="E16" s="10" t="e">
        <f>E6*0.9+2100</f>
        <v>#REF!</v>
      </c>
      <c r="F16" s="10" t="e">
        <f>F6*0.9+2100</f>
        <v>#REF!</v>
      </c>
      <c r="G16" s="10" t="e">
        <f>G6*0.9+2100</f>
        <v>#REF!</v>
      </c>
      <c r="H16" s="10" t="e">
        <f>H6*0.9+2100</f>
        <v>#REF!</v>
      </c>
      <c r="I16" s="10" t="e">
        <f t="shared" ref="I16:Z16" si="7">I6*0.9+1700</f>
        <v>#REF!</v>
      </c>
      <c r="J16" s="10" t="e">
        <f t="shared" si="7"/>
        <v>#REF!</v>
      </c>
      <c r="K16" s="10" t="e">
        <f t="shared" si="7"/>
        <v>#REF!</v>
      </c>
      <c r="L16" s="10" t="e">
        <f t="shared" si="7"/>
        <v>#REF!</v>
      </c>
      <c r="M16" s="10" t="e">
        <f t="shared" si="7"/>
        <v>#REF!</v>
      </c>
      <c r="N16" s="10" t="e">
        <f t="shared" si="7"/>
        <v>#REF!</v>
      </c>
      <c r="O16" s="10" t="e">
        <f t="shared" si="7"/>
        <v>#REF!</v>
      </c>
      <c r="P16" s="10" t="e">
        <f t="shared" si="7"/>
        <v>#REF!</v>
      </c>
      <c r="Q16" s="10" t="e">
        <f t="shared" si="7"/>
        <v>#REF!</v>
      </c>
      <c r="R16" s="10" t="e">
        <f t="shared" si="7"/>
        <v>#REF!</v>
      </c>
      <c r="S16" s="10" t="e">
        <f t="shared" si="7"/>
        <v>#REF!</v>
      </c>
      <c r="T16" s="10" t="e">
        <f t="shared" si="7"/>
        <v>#REF!</v>
      </c>
      <c r="U16" s="10" t="e">
        <f t="shared" si="7"/>
        <v>#REF!</v>
      </c>
      <c r="V16" s="10" t="e">
        <f t="shared" si="7"/>
        <v>#REF!</v>
      </c>
      <c r="W16" s="10" t="e">
        <f t="shared" si="7"/>
        <v>#REF!</v>
      </c>
      <c r="X16" s="10" t="e">
        <f t="shared" si="7"/>
        <v>#REF!</v>
      </c>
      <c r="Y16" s="10" t="e">
        <f t="shared" si="7"/>
        <v>#REF!</v>
      </c>
      <c r="Z16" s="10" t="e">
        <f t="shared" si="7"/>
        <v>#REF!</v>
      </c>
      <c r="AA16" s="10" t="e">
        <f t="shared" ref="AA16:AX16" si="8">AA6*0.9</f>
        <v>#REF!</v>
      </c>
      <c r="AB16" s="10" t="e">
        <f t="shared" si="8"/>
        <v>#REF!</v>
      </c>
      <c r="AC16" s="10" t="e">
        <f t="shared" si="8"/>
        <v>#REF!</v>
      </c>
      <c r="AD16" s="10" t="e">
        <f t="shared" si="8"/>
        <v>#REF!</v>
      </c>
      <c r="AE16" s="10" t="e">
        <f t="shared" si="8"/>
        <v>#REF!</v>
      </c>
      <c r="AF16" s="10" t="e">
        <f t="shared" si="8"/>
        <v>#REF!</v>
      </c>
      <c r="AG16" s="10" t="e">
        <f t="shared" si="8"/>
        <v>#REF!</v>
      </c>
      <c r="AH16" s="10" t="e">
        <f t="shared" si="8"/>
        <v>#REF!</v>
      </c>
      <c r="AI16" s="10" t="e">
        <f t="shared" si="8"/>
        <v>#REF!</v>
      </c>
      <c r="AJ16" s="10" t="e">
        <f t="shared" si="8"/>
        <v>#REF!</v>
      </c>
      <c r="AK16" s="10" t="e">
        <f t="shared" si="8"/>
        <v>#REF!</v>
      </c>
      <c r="AL16" s="10" t="e">
        <f t="shared" si="8"/>
        <v>#REF!</v>
      </c>
      <c r="AM16" s="10" t="e">
        <f t="shared" si="8"/>
        <v>#REF!</v>
      </c>
      <c r="AN16" s="10" t="e">
        <f t="shared" si="8"/>
        <v>#REF!</v>
      </c>
      <c r="AO16" s="10" t="e">
        <f t="shared" si="8"/>
        <v>#REF!</v>
      </c>
      <c r="AP16" s="10" t="e">
        <f t="shared" si="8"/>
        <v>#REF!</v>
      </c>
      <c r="AQ16" s="10" t="e">
        <f t="shared" si="8"/>
        <v>#REF!</v>
      </c>
      <c r="AR16" s="10" t="e">
        <f t="shared" si="8"/>
        <v>#REF!</v>
      </c>
      <c r="AS16" s="10" t="e">
        <f t="shared" si="8"/>
        <v>#REF!</v>
      </c>
      <c r="AT16" s="10" t="e">
        <f t="shared" si="8"/>
        <v>#REF!</v>
      </c>
      <c r="AU16" s="10" t="e">
        <f t="shared" si="8"/>
        <v>#REF!</v>
      </c>
      <c r="AV16" s="10" t="e">
        <f t="shared" si="8"/>
        <v>#REF!</v>
      </c>
      <c r="AW16" s="10" t="e">
        <f t="shared" si="8"/>
        <v>#REF!</v>
      </c>
      <c r="AX16" s="10" t="e">
        <f t="shared" si="8"/>
        <v>#REF!</v>
      </c>
      <c r="AY16" s="10" t="e">
        <f t="shared" ref="AY16:BF16" si="9">AY6*0.9</f>
        <v>#REF!</v>
      </c>
      <c r="AZ16" s="10" t="e">
        <f t="shared" si="9"/>
        <v>#REF!</v>
      </c>
      <c r="BA16" s="10" t="e">
        <f t="shared" si="9"/>
        <v>#REF!</v>
      </c>
      <c r="BB16" s="10" t="e">
        <f t="shared" si="9"/>
        <v>#REF!</v>
      </c>
      <c r="BC16" s="10" t="e">
        <f t="shared" si="9"/>
        <v>#REF!</v>
      </c>
      <c r="BD16" s="10" t="e">
        <f t="shared" si="9"/>
        <v>#REF!</v>
      </c>
      <c r="BE16" s="10" t="e">
        <f t="shared" si="9"/>
        <v>#REF!</v>
      </c>
      <c r="BF16" s="10" t="e">
        <f t="shared" si="9"/>
        <v>#REF!</v>
      </c>
      <c r="BG16" s="10" t="e">
        <f t="shared" ref="BG16:BH16" si="10">BG6*0.9</f>
        <v>#REF!</v>
      </c>
      <c r="BH16" s="10" t="e">
        <f t="shared" si="10"/>
        <v>#REF!</v>
      </c>
    </row>
    <row r="17" spans="1:70" s="14" customFormat="1" ht="12" customHeight="1" x14ac:dyDescent="0.2">
      <c r="A17" s="42">
        <v>2</v>
      </c>
      <c r="B17" s="10" t="e">
        <f>B7*0.9+2200</f>
        <v>#REF!</v>
      </c>
      <c r="C17" s="10" t="e">
        <f>C7*0.9+2200</f>
        <v>#REF!</v>
      </c>
      <c r="D17" s="10" t="e">
        <f>D7*0.9+4200</f>
        <v>#REF!</v>
      </c>
      <c r="E17" s="10" t="e">
        <f>E7*0.9+4200</f>
        <v>#REF!</v>
      </c>
      <c r="F17" s="10" t="e">
        <f>F7*0.9+4200</f>
        <v>#REF!</v>
      </c>
      <c r="G17" s="10" t="e">
        <f>G7*0.9+4200</f>
        <v>#REF!</v>
      </c>
      <c r="H17" s="10" t="e">
        <f>H7*0.9+4200</f>
        <v>#REF!</v>
      </c>
      <c r="I17" s="10" t="e">
        <f t="shared" ref="I17:Z17" si="11">I7*0.9+3400</f>
        <v>#REF!</v>
      </c>
      <c r="J17" s="10" t="e">
        <f t="shared" si="11"/>
        <v>#REF!</v>
      </c>
      <c r="K17" s="10" t="e">
        <f t="shared" si="11"/>
        <v>#REF!</v>
      </c>
      <c r="L17" s="10" t="e">
        <f t="shared" si="11"/>
        <v>#REF!</v>
      </c>
      <c r="M17" s="10" t="e">
        <f t="shared" si="11"/>
        <v>#REF!</v>
      </c>
      <c r="N17" s="10" t="e">
        <f t="shared" si="11"/>
        <v>#REF!</v>
      </c>
      <c r="O17" s="10" t="e">
        <f t="shared" si="11"/>
        <v>#REF!</v>
      </c>
      <c r="P17" s="10" t="e">
        <f t="shared" si="11"/>
        <v>#REF!</v>
      </c>
      <c r="Q17" s="10" t="e">
        <f t="shared" si="11"/>
        <v>#REF!</v>
      </c>
      <c r="R17" s="10" t="e">
        <f t="shared" si="11"/>
        <v>#REF!</v>
      </c>
      <c r="S17" s="10" t="e">
        <f t="shared" si="11"/>
        <v>#REF!</v>
      </c>
      <c r="T17" s="10" t="e">
        <f t="shared" si="11"/>
        <v>#REF!</v>
      </c>
      <c r="U17" s="10" t="e">
        <f t="shared" si="11"/>
        <v>#REF!</v>
      </c>
      <c r="V17" s="10" t="e">
        <f t="shared" si="11"/>
        <v>#REF!</v>
      </c>
      <c r="W17" s="10" t="e">
        <f t="shared" si="11"/>
        <v>#REF!</v>
      </c>
      <c r="X17" s="10" t="e">
        <f t="shared" si="11"/>
        <v>#REF!</v>
      </c>
      <c r="Y17" s="10" t="e">
        <f t="shared" si="11"/>
        <v>#REF!</v>
      </c>
      <c r="Z17" s="10" t="e">
        <f t="shared" si="11"/>
        <v>#REF!</v>
      </c>
      <c r="AA17" s="10" t="e">
        <f t="shared" ref="AA17:AX17" si="12">AA7*0.9</f>
        <v>#REF!</v>
      </c>
      <c r="AB17" s="10" t="e">
        <f t="shared" si="12"/>
        <v>#REF!</v>
      </c>
      <c r="AC17" s="10" t="e">
        <f t="shared" si="12"/>
        <v>#REF!</v>
      </c>
      <c r="AD17" s="10" t="e">
        <f t="shared" si="12"/>
        <v>#REF!</v>
      </c>
      <c r="AE17" s="10" t="e">
        <f t="shared" si="12"/>
        <v>#REF!</v>
      </c>
      <c r="AF17" s="10" t="e">
        <f t="shared" si="12"/>
        <v>#REF!</v>
      </c>
      <c r="AG17" s="10" t="e">
        <f t="shared" si="12"/>
        <v>#REF!</v>
      </c>
      <c r="AH17" s="10" t="e">
        <f t="shared" si="12"/>
        <v>#REF!</v>
      </c>
      <c r="AI17" s="10" t="e">
        <f t="shared" si="12"/>
        <v>#REF!</v>
      </c>
      <c r="AJ17" s="10" t="e">
        <f t="shared" si="12"/>
        <v>#REF!</v>
      </c>
      <c r="AK17" s="10" t="e">
        <f t="shared" si="12"/>
        <v>#REF!</v>
      </c>
      <c r="AL17" s="10" t="e">
        <f t="shared" si="12"/>
        <v>#REF!</v>
      </c>
      <c r="AM17" s="10" t="e">
        <f t="shared" si="12"/>
        <v>#REF!</v>
      </c>
      <c r="AN17" s="10" t="e">
        <f t="shared" si="12"/>
        <v>#REF!</v>
      </c>
      <c r="AO17" s="10" t="e">
        <f t="shared" si="12"/>
        <v>#REF!</v>
      </c>
      <c r="AP17" s="10" t="e">
        <f t="shared" si="12"/>
        <v>#REF!</v>
      </c>
      <c r="AQ17" s="10" t="e">
        <f t="shared" si="12"/>
        <v>#REF!</v>
      </c>
      <c r="AR17" s="10" t="e">
        <f t="shared" si="12"/>
        <v>#REF!</v>
      </c>
      <c r="AS17" s="10" t="e">
        <f t="shared" si="12"/>
        <v>#REF!</v>
      </c>
      <c r="AT17" s="10" t="e">
        <f t="shared" si="12"/>
        <v>#REF!</v>
      </c>
      <c r="AU17" s="10" t="e">
        <f t="shared" si="12"/>
        <v>#REF!</v>
      </c>
      <c r="AV17" s="10" t="e">
        <f t="shared" si="12"/>
        <v>#REF!</v>
      </c>
      <c r="AW17" s="10" t="e">
        <f t="shared" si="12"/>
        <v>#REF!</v>
      </c>
      <c r="AX17" s="10" t="e">
        <f t="shared" si="12"/>
        <v>#REF!</v>
      </c>
      <c r="AY17" s="10" t="e">
        <f t="shared" ref="AY17:BF17" si="13">AY7*0.9</f>
        <v>#REF!</v>
      </c>
      <c r="AZ17" s="10" t="e">
        <f t="shared" si="13"/>
        <v>#REF!</v>
      </c>
      <c r="BA17" s="10" t="e">
        <f t="shared" si="13"/>
        <v>#REF!</v>
      </c>
      <c r="BB17" s="10" t="e">
        <f t="shared" si="13"/>
        <v>#REF!</v>
      </c>
      <c r="BC17" s="10" t="e">
        <f t="shared" si="13"/>
        <v>#REF!</v>
      </c>
      <c r="BD17" s="10" t="e">
        <f t="shared" si="13"/>
        <v>#REF!</v>
      </c>
      <c r="BE17" s="10" t="e">
        <f t="shared" si="13"/>
        <v>#REF!</v>
      </c>
      <c r="BF17" s="10" t="e">
        <f t="shared" si="13"/>
        <v>#REF!</v>
      </c>
      <c r="BG17" s="10" t="e">
        <f t="shared" ref="BG17:BH17" si="14">BG7*0.9</f>
        <v>#REF!</v>
      </c>
      <c r="BH17" s="10" t="e">
        <f t="shared" si="14"/>
        <v>#REF!</v>
      </c>
    </row>
    <row r="18" spans="1:70" s="14" customFormat="1" ht="12" customHeight="1" x14ac:dyDescent="0.2">
      <c r="A18" s="33" t="s">
        <v>54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row>
    <row r="19" spans="1:70" s="14" customFormat="1" ht="12" customHeight="1" x14ac:dyDescent="0.2">
      <c r="A19" s="42">
        <v>1</v>
      </c>
      <c r="B19" s="10" t="e">
        <f>B9*0.9+1100</f>
        <v>#REF!</v>
      </c>
      <c r="C19" s="10" t="e">
        <f>C9*0.9+1100</f>
        <v>#REF!</v>
      </c>
      <c r="D19" s="10" t="e">
        <f>D9*0.9+2100</f>
        <v>#REF!</v>
      </c>
      <c r="E19" s="10" t="e">
        <f>E9*0.9+2100</f>
        <v>#REF!</v>
      </c>
      <c r="F19" s="10" t="e">
        <f>F9*0.9+2100</f>
        <v>#REF!</v>
      </c>
      <c r="G19" s="10" t="e">
        <f>G9*0.9+2100</f>
        <v>#REF!</v>
      </c>
      <c r="H19" s="10" t="e">
        <f>H9*0.9+2100</f>
        <v>#REF!</v>
      </c>
      <c r="I19" s="10" t="e">
        <f t="shared" ref="I19:Z19" si="15">I9*0.9+1700</f>
        <v>#REF!</v>
      </c>
      <c r="J19" s="10" t="e">
        <f t="shared" si="15"/>
        <v>#REF!</v>
      </c>
      <c r="K19" s="10" t="e">
        <f t="shared" si="15"/>
        <v>#REF!</v>
      </c>
      <c r="L19" s="10" t="e">
        <f t="shared" si="15"/>
        <v>#REF!</v>
      </c>
      <c r="M19" s="10" t="e">
        <f t="shared" si="15"/>
        <v>#REF!</v>
      </c>
      <c r="N19" s="10" t="e">
        <f t="shared" si="15"/>
        <v>#REF!</v>
      </c>
      <c r="O19" s="10" t="e">
        <f t="shared" si="15"/>
        <v>#REF!</v>
      </c>
      <c r="P19" s="10" t="e">
        <f t="shared" si="15"/>
        <v>#REF!</v>
      </c>
      <c r="Q19" s="10" t="e">
        <f t="shared" si="15"/>
        <v>#REF!</v>
      </c>
      <c r="R19" s="10" t="e">
        <f t="shared" si="15"/>
        <v>#REF!</v>
      </c>
      <c r="S19" s="10" t="e">
        <f t="shared" si="15"/>
        <v>#REF!</v>
      </c>
      <c r="T19" s="10" t="e">
        <f t="shared" si="15"/>
        <v>#REF!</v>
      </c>
      <c r="U19" s="10" t="e">
        <f t="shared" si="15"/>
        <v>#REF!</v>
      </c>
      <c r="V19" s="10" t="e">
        <f t="shared" si="15"/>
        <v>#REF!</v>
      </c>
      <c r="W19" s="10" t="e">
        <f t="shared" si="15"/>
        <v>#REF!</v>
      </c>
      <c r="X19" s="10" t="e">
        <f t="shared" si="15"/>
        <v>#REF!</v>
      </c>
      <c r="Y19" s="10" t="e">
        <f t="shared" si="15"/>
        <v>#REF!</v>
      </c>
      <c r="Z19" s="10" t="e">
        <f t="shared" si="15"/>
        <v>#REF!</v>
      </c>
      <c r="AA19" s="10" t="e">
        <f t="shared" ref="AA19:AX19" si="16">AA9*0.9</f>
        <v>#REF!</v>
      </c>
      <c r="AB19" s="10" t="e">
        <f t="shared" si="16"/>
        <v>#REF!</v>
      </c>
      <c r="AC19" s="10" t="e">
        <f t="shared" si="16"/>
        <v>#REF!</v>
      </c>
      <c r="AD19" s="10" t="e">
        <f t="shared" si="16"/>
        <v>#REF!</v>
      </c>
      <c r="AE19" s="10" t="e">
        <f t="shared" si="16"/>
        <v>#REF!</v>
      </c>
      <c r="AF19" s="10" t="e">
        <f t="shared" si="16"/>
        <v>#REF!</v>
      </c>
      <c r="AG19" s="10" t="e">
        <f t="shared" si="16"/>
        <v>#REF!</v>
      </c>
      <c r="AH19" s="10" t="e">
        <f t="shared" si="16"/>
        <v>#REF!</v>
      </c>
      <c r="AI19" s="10" t="e">
        <f t="shared" si="16"/>
        <v>#REF!</v>
      </c>
      <c r="AJ19" s="10" t="e">
        <f t="shared" si="16"/>
        <v>#REF!</v>
      </c>
      <c r="AK19" s="10" t="e">
        <f t="shared" si="16"/>
        <v>#REF!</v>
      </c>
      <c r="AL19" s="10" t="e">
        <f t="shared" si="16"/>
        <v>#REF!</v>
      </c>
      <c r="AM19" s="10" t="e">
        <f t="shared" si="16"/>
        <v>#REF!</v>
      </c>
      <c r="AN19" s="10" t="e">
        <f t="shared" si="16"/>
        <v>#REF!</v>
      </c>
      <c r="AO19" s="10" t="e">
        <f t="shared" si="16"/>
        <v>#REF!</v>
      </c>
      <c r="AP19" s="10" t="e">
        <f t="shared" si="16"/>
        <v>#REF!</v>
      </c>
      <c r="AQ19" s="10" t="e">
        <f t="shared" si="16"/>
        <v>#REF!</v>
      </c>
      <c r="AR19" s="10" t="e">
        <f t="shared" si="16"/>
        <v>#REF!</v>
      </c>
      <c r="AS19" s="10" t="e">
        <f t="shared" si="16"/>
        <v>#REF!</v>
      </c>
      <c r="AT19" s="10" t="e">
        <f t="shared" si="16"/>
        <v>#REF!</v>
      </c>
      <c r="AU19" s="10" t="e">
        <f t="shared" si="16"/>
        <v>#REF!</v>
      </c>
      <c r="AV19" s="10" t="e">
        <f t="shared" si="16"/>
        <v>#REF!</v>
      </c>
      <c r="AW19" s="10" t="e">
        <f t="shared" si="16"/>
        <v>#REF!</v>
      </c>
      <c r="AX19" s="10" t="e">
        <f t="shared" si="16"/>
        <v>#REF!</v>
      </c>
      <c r="AY19" s="10" t="e">
        <f t="shared" ref="AY19:BF19" si="17">AY9*0.9</f>
        <v>#REF!</v>
      </c>
      <c r="AZ19" s="10" t="e">
        <f t="shared" si="17"/>
        <v>#REF!</v>
      </c>
      <c r="BA19" s="10" t="e">
        <f t="shared" si="17"/>
        <v>#REF!</v>
      </c>
      <c r="BB19" s="10" t="e">
        <f t="shared" si="17"/>
        <v>#REF!</v>
      </c>
      <c r="BC19" s="10" t="e">
        <f t="shared" si="17"/>
        <v>#REF!</v>
      </c>
      <c r="BD19" s="10" t="e">
        <f t="shared" si="17"/>
        <v>#REF!</v>
      </c>
      <c r="BE19" s="10" t="e">
        <f t="shared" si="17"/>
        <v>#REF!</v>
      </c>
      <c r="BF19" s="10" t="e">
        <f t="shared" si="17"/>
        <v>#REF!</v>
      </c>
      <c r="BG19" s="10" t="e">
        <f t="shared" ref="BG19:BH19" si="18">BG9*0.9</f>
        <v>#REF!</v>
      </c>
      <c r="BH19" s="10" t="e">
        <f t="shared" si="18"/>
        <v>#REF!</v>
      </c>
    </row>
    <row r="20" spans="1:70" s="14" customFormat="1" ht="12" customHeight="1" x14ac:dyDescent="0.2">
      <c r="A20" s="42">
        <v>2</v>
      </c>
      <c r="B20" s="10" t="e">
        <f>B10*0.9+2200</f>
        <v>#REF!</v>
      </c>
      <c r="C20" s="10" t="e">
        <f>C10*0.9+2200</f>
        <v>#REF!</v>
      </c>
      <c r="D20" s="10" t="e">
        <f>D10*0.9+4200</f>
        <v>#REF!</v>
      </c>
      <c r="E20" s="10" t="e">
        <f>E10*0.9+4200</f>
        <v>#REF!</v>
      </c>
      <c r="F20" s="10" t="e">
        <f>F10*0.9+4200</f>
        <v>#REF!</v>
      </c>
      <c r="G20" s="10" t="e">
        <f>G10*0.9+4200</f>
        <v>#REF!</v>
      </c>
      <c r="H20" s="10" t="e">
        <f>H10*0.9+4200</f>
        <v>#REF!</v>
      </c>
      <c r="I20" s="10" t="e">
        <f t="shared" ref="I20:Z20" si="19">I10*0.9+3400</f>
        <v>#REF!</v>
      </c>
      <c r="J20" s="10" t="e">
        <f t="shared" si="19"/>
        <v>#REF!</v>
      </c>
      <c r="K20" s="10" t="e">
        <f t="shared" si="19"/>
        <v>#REF!</v>
      </c>
      <c r="L20" s="10" t="e">
        <f t="shared" si="19"/>
        <v>#REF!</v>
      </c>
      <c r="M20" s="10" t="e">
        <f t="shared" si="19"/>
        <v>#REF!</v>
      </c>
      <c r="N20" s="10" t="e">
        <f t="shared" si="19"/>
        <v>#REF!</v>
      </c>
      <c r="O20" s="10" t="e">
        <f t="shared" si="19"/>
        <v>#REF!</v>
      </c>
      <c r="P20" s="10" t="e">
        <f t="shared" si="19"/>
        <v>#REF!</v>
      </c>
      <c r="Q20" s="10" t="e">
        <f t="shared" si="19"/>
        <v>#REF!</v>
      </c>
      <c r="R20" s="10" t="e">
        <f t="shared" si="19"/>
        <v>#REF!</v>
      </c>
      <c r="S20" s="10" t="e">
        <f t="shared" si="19"/>
        <v>#REF!</v>
      </c>
      <c r="T20" s="10" t="e">
        <f t="shared" si="19"/>
        <v>#REF!</v>
      </c>
      <c r="U20" s="10" t="e">
        <f t="shared" si="19"/>
        <v>#REF!</v>
      </c>
      <c r="V20" s="10" t="e">
        <f t="shared" si="19"/>
        <v>#REF!</v>
      </c>
      <c r="W20" s="10" t="e">
        <f t="shared" si="19"/>
        <v>#REF!</v>
      </c>
      <c r="X20" s="10" t="e">
        <f t="shared" si="19"/>
        <v>#REF!</v>
      </c>
      <c r="Y20" s="10" t="e">
        <f t="shared" si="19"/>
        <v>#REF!</v>
      </c>
      <c r="Z20" s="10" t="e">
        <f t="shared" si="19"/>
        <v>#REF!</v>
      </c>
      <c r="AA20" s="10" t="e">
        <f t="shared" ref="AA20:AX20" si="20">AA10*0.9</f>
        <v>#REF!</v>
      </c>
      <c r="AB20" s="10" t="e">
        <f t="shared" si="20"/>
        <v>#REF!</v>
      </c>
      <c r="AC20" s="10" t="e">
        <f t="shared" si="20"/>
        <v>#REF!</v>
      </c>
      <c r="AD20" s="10" t="e">
        <f t="shared" si="20"/>
        <v>#REF!</v>
      </c>
      <c r="AE20" s="10" t="e">
        <f t="shared" si="20"/>
        <v>#REF!</v>
      </c>
      <c r="AF20" s="10" t="e">
        <f t="shared" si="20"/>
        <v>#REF!</v>
      </c>
      <c r="AG20" s="10" t="e">
        <f t="shared" si="20"/>
        <v>#REF!</v>
      </c>
      <c r="AH20" s="10" t="e">
        <f t="shared" si="20"/>
        <v>#REF!</v>
      </c>
      <c r="AI20" s="10" t="e">
        <f t="shared" si="20"/>
        <v>#REF!</v>
      </c>
      <c r="AJ20" s="10" t="e">
        <f t="shared" si="20"/>
        <v>#REF!</v>
      </c>
      <c r="AK20" s="10" t="e">
        <f t="shared" si="20"/>
        <v>#REF!</v>
      </c>
      <c r="AL20" s="10" t="e">
        <f t="shared" si="20"/>
        <v>#REF!</v>
      </c>
      <c r="AM20" s="10" t="e">
        <f t="shared" si="20"/>
        <v>#REF!</v>
      </c>
      <c r="AN20" s="10" t="e">
        <f t="shared" si="20"/>
        <v>#REF!</v>
      </c>
      <c r="AO20" s="10" t="e">
        <f t="shared" si="20"/>
        <v>#REF!</v>
      </c>
      <c r="AP20" s="10" t="e">
        <f t="shared" si="20"/>
        <v>#REF!</v>
      </c>
      <c r="AQ20" s="10" t="e">
        <f t="shared" si="20"/>
        <v>#REF!</v>
      </c>
      <c r="AR20" s="10" t="e">
        <f t="shared" si="20"/>
        <v>#REF!</v>
      </c>
      <c r="AS20" s="10" t="e">
        <f t="shared" si="20"/>
        <v>#REF!</v>
      </c>
      <c r="AT20" s="10" t="e">
        <f t="shared" si="20"/>
        <v>#REF!</v>
      </c>
      <c r="AU20" s="10" t="e">
        <f t="shared" si="20"/>
        <v>#REF!</v>
      </c>
      <c r="AV20" s="10" t="e">
        <f t="shared" si="20"/>
        <v>#REF!</v>
      </c>
      <c r="AW20" s="10" t="e">
        <f t="shared" si="20"/>
        <v>#REF!</v>
      </c>
      <c r="AX20" s="10" t="e">
        <f t="shared" si="20"/>
        <v>#REF!</v>
      </c>
      <c r="AY20" s="10" t="e">
        <f t="shared" ref="AY20:BF20" si="21">AY10*0.9</f>
        <v>#REF!</v>
      </c>
      <c r="AZ20" s="10" t="e">
        <f t="shared" si="21"/>
        <v>#REF!</v>
      </c>
      <c r="BA20" s="10" t="e">
        <f t="shared" si="21"/>
        <v>#REF!</v>
      </c>
      <c r="BB20" s="10" t="e">
        <f t="shared" si="21"/>
        <v>#REF!</v>
      </c>
      <c r="BC20" s="10" t="e">
        <f t="shared" si="21"/>
        <v>#REF!</v>
      </c>
      <c r="BD20" s="10" t="e">
        <f t="shared" si="21"/>
        <v>#REF!</v>
      </c>
      <c r="BE20" s="10" t="e">
        <f t="shared" si="21"/>
        <v>#REF!</v>
      </c>
      <c r="BF20" s="10" t="e">
        <f t="shared" si="21"/>
        <v>#REF!</v>
      </c>
      <c r="BG20" s="10" t="e">
        <f t="shared" ref="BG20:BH20" si="22">BG10*0.9</f>
        <v>#REF!</v>
      </c>
      <c r="BH20" s="10" t="e">
        <f t="shared" si="22"/>
        <v>#REF!</v>
      </c>
    </row>
    <row r="21" spans="1:70" s="1" customFormat="1" x14ac:dyDescent="0.2"/>
    <row r="22" spans="1:70" s="22" customFormat="1" ht="15" customHeight="1" x14ac:dyDescent="0.2">
      <c r="A22" s="6" t="s">
        <v>153</v>
      </c>
      <c r="B22" s="6" t="s">
        <v>153</v>
      </c>
      <c r="C22" s="6" t="s">
        <v>153</v>
      </c>
      <c r="D22" s="6" t="s">
        <v>153</v>
      </c>
      <c r="E22" s="6" t="s">
        <v>153</v>
      </c>
      <c r="F22" s="6" t="s">
        <v>153</v>
      </c>
      <c r="G22" s="6" t="s">
        <v>153</v>
      </c>
      <c r="H22" s="6" t="s">
        <v>153</v>
      </c>
      <c r="I22" s="6" t="s">
        <v>153</v>
      </c>
      <c r="J22" s="6" t="s">
        <v>153</v>
      </c>
      <c r="K22" s="6" t="s">
        <v>153</v>
      </c>
      <c r="L22" s="6" t="s">
        <v>153</v>
      </c>
      <c r="M22" s="6" t="s">
        <v>153</v>
      </c>
      <c r="N22" s="6" t="s">
        <v>153</v>
      </c>
      <c r="O22" s="6" t="s">
        <v>153</v>
      </c>
      <c r="P22" s="6" t="s">
        <v>153</v>
      </c>
      <c r="Q22" s="6" t="s">
        <v>153</v>
      </c>
      <c r="R22" s="6" t="s">
        <v>153</v>
      </c>
      <c r="S22" s="6" t="s">
        <v>153</v>
      </c>
      <c r="T22" s="6" t="s">
        <v>153</v>
      </c>
      <c r="U22" s="6" t="s">
        <v>153</v>
      </c>
      <c r="V22" s="6" t="s">
        <v>153</v>
      </c>
      <c r="W22" s="6" t="s">
        <v>153</v>
      </c>
      <c r="X22" s="6" t="s">
        <v>153</v>
      </c>
      <c r="Y22" s="6" t="s">
        <v>153</v>
      </c>
      <c r="Z22" s="6" t="s">
        <v>153</v>
      </c>
      <c r="AA22" s="6" t="s">
        <v>153</v>
      </c>
      <c r="AB22" s="6" t="s">
        <v>153</v>
      </c>
      <c r="AC22" s="6" t="s">
        <v>153</v>
      </c>
      <c r="AD22" s="6" t="s">
        <v>153</v>
      </c>
      <c r="AE22" s="6" t="s">
        <v>153</v>
      </c>
      <c r="AF22" s="6" t="s">
        <v>153</v>
      </c>
      <c r="AG22" s="6" t="s">
        <v>153</v>
      </c>
      <c r="AH22" s="6" t="s">
        <v>153</v>
      </c>
      <c r="AI22" s="6" t="s">
        <v>153</v>
      </c>
      <c r="AJ22" s="6" t="s">
        <v>153</v>
      </c>
      <c r="AK22" s="6" t="s">
        <v>153</v>
      </c>
      <c r="AL22" s="6" t="s">
        <v>153</v>
      </c>
      <c r="AM22" s="6" t="s">
        <v>153</v>
      </c>
      <c r="AN22" s="6" t="s">
        <v>153</v>
      </c>
      <c r="AO22" s="6" t="s">
        <v>153</v>
      </c>
      <c r="AP22" s="6" t="s">
        <v>153</v>
      </c>
      <c r="AQ22" s="6" t="s">
        <v>153</v>
      </c>
      <c r="AR22" s="6" t="s">
        <v>153</v>
      </c>
      <c r="AS22" s="6" t="s">
        <v>153</v>
      </c>
      <c r="AT22" s="6" t="s">
        <v>153</v>
      </c>
      <c r="AU22" s="6" t="s">
        <v>153</v>
      </c>
      <c r="AV22" s="6" t="s">
        <v>153</v>
      </c>
      <c r="AW22" s="6" t="s">
        <v>153</v>
      </c>
      <c r="AX22" s="6"/>
      <c r="AY22" s="6"/>
      <c r="AZ22" s="6"/>
      <c r="BA22" s="6"/>
      <c r="BB22" s="6"/>
      <c r="BC22" s="6"/>
      <c r="BD22" s="6"/>
      <c r="BE22" s="6"/>
      <c r="BF22" s="6"/>
      <c r="BG22" s="6"/>
      <c r="BH22" s="6"/>
    </row>
    <row r="23" spans="1:70" s="11" customFormat="1" ht="25.5" x14ac:dyDescent="0.2">
      <c r="A23" s="74" t="s">
        <v>52</v>
      </c>
      <c r="B23" s="10" t="str">
        <f>B3</f>
        <v>20.12.2020-24.12.2020</v>
      </c>
      <c r="C23" s="10" t="e">
        <f t="shared" ref="C23:V23" si="23">C13</f>
        <v>#REF!</v>
      </c>
      <c r="D23" s="10" t="e">
        <f t="shared" si="23"/>
        <v>#REF!</v>
      </c>
      <c r="E23" s="10" t="e">
        <f t="shared" si="23"/>
        <v>#REF!</v>
      </c>
      <c r="F23" s="10" t="e">
        <f t="shared" si="23"/>
        <v>#REF!</v>
      </c>
      <c r="G23" s="10" t="e">
        <f t="shared" si="23"/>
        <v>#REF!</v>
      </c>
      <c r="H23" s="10" t="e">
        <f t="shared" si="23"/>
        <v>#REF!</v>
      </c>
      <c r="I23" s="10" t="e">
        <f t="shared" si="23"/>
        <v>#REF!</v>
      </c>
      <c r="J23" s="10" t="e">
        <f t="shared" si="23"/>
        <v>#REF!</v>
      </c>
      <c r="K23" s="10" t="e">
        <f t="shared" si="23"/>
        <v>#REF!</v>
      </c>
      <c r="L23" s="10" t="e">
        <f t="shared" si="23"/>
        <v>#REF!</v>
      </c>
      <c r="M23" s="10" t="e">
        <f t="shared" si="23"/>
        <v>#REF!</v>
      </c>
      <c r="N23" s="10" t="e">
        <f t="shared" si="23"/>
        <v>#REF!</v>
      </c>
      <c r="O23" s="10" t="e">
        <f t="shared" si="23"/>
        <v>#REF!</v>
      </c>
      <c r="P23" s="10" t="e">
        <f t="shared" si="23"/>
        <v>#REF!</v>
      </c>
      <c r="Q23" s="10" t="e">
        <f t="shared" si="23"/>
        <v>#REF!</v>
      </c>
      <c r="R23" s="10" t="e">
        <f t="shared" si="23"/>
        <v>#REF!</v>
      </c>
      <c r="S23" s="10" t="e">
        <f t="shared" si="23"/>
        <v>#REF!</v>
      </c>
      <c r="T23" s="10" t="e">
        <f t="shared" si="23"/>
        <v>#REF!</v>
      </c>
      <c r="U23" s="10" t="e">
        <f t="shared" si="23"/>
        <v>#REF!</v>
      </c>
      <c r="V23" s="10" t="e">
        <f t="shared" si="23"/>
        <v>#REF!</v>
      </c>
      <c r="W23" s="73" t="e">
        <f t="shared" ref="W23:AX23" si="24">W3</f>
        <v>#REF!</v>
      </c>
      <c r="X23" s="73" t="e">
        <f t="shared" si="24"/>
        <v>#REF!</v>
      </c>
      <c r="Y23" s="73" t="e">
        <f t="shared" si="24"/>
        <v>#REF!</v>
      </c>
      <c r="Z23" s="73" t="e">
        <f t="shared" si="24"/>
        <v>#REF!</v>
      </c>
      <c r="AA23" s="73" t="e">
        <f t="shared" si="24"/>
        <v>#REF!</v>
      </c>
      <c r="AB23" s="73" t="e">
        <f t="shared" si="24"/>
        <v>#REF!</v>
      </c>
      <c r="AC23" s="73" t="e">
        <f t="shared" si="24"/>
        <v>#REF!</v>
      </c>
      <c r="AD23" s="73" t="e">
        <f t="shared" si="24"/>
        <v>#REF!</v>
      </c>
      <c r="AE23" s="73" t="e">
        <f t="shared" si="24"/>
        <v>#REF!</v>
      </c>
      <c r="AF23" s="73" t="e">
        <f t="shared" si="24"/>
        <v>#REF!</v>
      </c>
      <c r="AG23" s="73" t="e">
        <f t="shared" si="24"/>
        <v>#REF!</v>
      </c>
      <c r="AH23" s="73" t="e">
        <f t="shared" si="24"/>
        <v>#REF!</v>
      </c>
      <c r="AI23" s="73" t="e">
        <f t="shared" si="24"/>
        <v>#REF!</v>
      </c>
      <c r="AJ23" s="73" t="e">
        <f t="shared" si="24"/>
        <v>#REF!</v>
      </c>
      <c r="AK23" s="73" t="e">
        <f t="shared" si="24"/>
        <v>#REF!</v>
      </c>
      <c r="AL23" s="73" t="e">
        <f t="shared" si="24"/>
        <v>#REF!</v>
      </c>
      <c r="AM23" s="73" t="e">
        <f t="shared" si="24"/>
        <v>#REF!</v>
      </c>
      <c r="AN23" s="73" t="e">
        <f t="shared" si="24"/>
        <v>#REF!</v>
      </c>
      <c r="AO23" s="73" t="e">
        <f t="shared" si="24"/>
        <v>#REF!</v>
      </c>
      <c r="AP23" s="73" t="e">
        <f t="shared" si="24"/>
        <v>#REF!</v>
      </c>
      <c r="AQ23" s="73" t="e">
        <f t="shared" si="24"/>
        <v>#REF!</v>
      </c>
      <c r="AR23" s="73" t="e">
        <f t="shared" si="24"/>
        <v>#REF!</v>
      </c>
      <c r="AS23" s="73" t="e">
        <f t="shared" si="24"/>
        <v>#REF!</v>
      </c>
      <c r="AT23" s="73" t="e">
        <f t="shared" si="24"/>
        <v>#REF!</v>
      </c>
      <c r="AU23" s="73" t="e">
        <f t="shared" si="24"/>
        <v>#REF!</v>
      </c>
      <c r="AV23" s="73" t="e">
        <f t="shared" si="24"/>
        <v>#REF!</v>
      </c>
      <c r="AW23" s="73" t="e">
        <f t="shared" si="24"/>
        <v>#REF!</v>
      </c>
      <c r="AX23" s="73" t="e">
        <f t="shared" si="24"/>
        <v>#REF!</v>
      </c>
      <c r="AY23" s="73" t="e">
        <f t="shared" ref="AY23:BF23" si="25">AY3</f>
        <v>#REF!</v>
      </c>
      <c r="AZ23" s="73" t="e">
        <f t="shared" si="25"/>
        <v>#REF!</v>
      </c>
      <c r="BA23" s="73" t="e">
        <f t="shared" si="25"/>
        <v>#REF!</v>
      </c>
      <c r="BB23" s="73" t="e">
        <f t="shared" si="25"/>
        <v>#REF!</v>
      </c>
      <c r="BC23" s="73" t="e">
        <f t="shared" si="25"/>
        <v>#REF!</v>
      </c>
      <c r="BD23" s="73" t="e">
        <f t="shared" si="25"/>
        <v>#REF!</v>
      </c>
      <c r="BE23" s="73" t="e">
        <f t="shared" si="25"/>
        <v>#REF!</v>
      </c>
      <c r="BF23" s="73" t="e">
        <f t="shared" si="25"/>
        <v>#REF!</v>
      </c>
      <c r="BG23" s="73" t="e">
        <f t="shared" ref="BG23:BH23" si="26">BG3</f>
        <v>#REF!</v>
      </c>
      <c r="BH23" s="73" t="e">
        <f t="shared" si="26"/>
        <v>#REF!</v>
      </c>
    </row>
    <row r="24" spans="1:70" s="11" customFormat="1" ht="18" customHeight="1" x14ac:dyDescent="0.2">
      <c r="A24" s="74"/>
      <c r="B24" s="10"/>
      <c r="C24" s="10"/>
      <c r="D24" s="10"/>
      <c r="E24" s="10"/>
      <c r="F24" s="10"/>
      <c r="G24" s="10"/>
      <c r="H24" s="10"/>
      <c r="I24" s="10"/>
      <c r="J24" s="10"/>
      <c r="K24" s="10"/>
      <c r="L24" s="10"/>
      <c r="M24" s="10"/>
      <c r="N24" s="10"/>
      <c r="O24" s="10"/>
      <c r="P24" s="10"/>
      <c r="Q24" s="10"/>
      <c r="R24" s="10"/>
      <c r="S24" s="10"/>
      <c r="T24" s="10"/>
      <c r="U24" s="10"/>
      <c r="V24" s="10"/>
      <c r="W24" s="73" t="e">
        <f t="shared" ref="W24:AX24" si="27">W4</f>
        <v>#REF!</v>
      </c>
      <c r="X24" s="73" t="e">
        <f t="shared" si="27"/>
        <v>#REF!</v>
      </c>
      <c r="Y24" s="73" t="e">
        <f t="shared" si="27"/>
        <v>#REF!</v>
      </c>
      <c r="Z24" s="73" t="e">
        <f t="shared" si="27"/>
        <v>#REF!</v>
      </c>
      <c r="AA24" s="73" t="e">
        <f t="shared" si="27"/>
        <v>#REF!</v>
      </c>
      <c r="AB24" s="73" t="e">
        <f t="shared" si="27"/>
        <v>#REF!</v>
      </c>
      <c r="AC24" s="73" t="e">
        <f t="shared" si="27"/>
        <v>#REF!</v>
      </c>
      <c r="AD24" s="73" t="e">
        <f t="shared" si="27"/>
        <v>#REF!</v>
      </c>
      <c r="AE24" s="73" t="e">
        <f t="shared" si="27"/>
        <v>#REF!</v>
      </c>
      <c r="AF24" s="73" t="e">
        <f t="shared" si="27"/>
        <v>#REF!</v>
      </c>
      <c r="AG24" s="73" t="e">
        <f t="shared" si="27"/>
        <v>#REF!</v>
      </c>
      <c r="AH24" s="73" t="e">
        <f t="shared" si="27"/>
        <v>#REF!</v>
      </c>
      <c r="AI24" s="73" t="e">
        <f t="shared" si="27"/>
        <v>#REF!</v>
      </c>
      <c r="AJ24" s="73" t="e">
        <f t="shared" si="27"/>
        <v>#REF!</v>
      </c>
      <c r="AK24" s="73" t="e">
        <f t="shared" si="27"/>
        <v>#REF!</v>
      </c>
      <c r="AL24" s="73" t="e">
        <f t="shared" si="27"/>
        <v>#REF!</v>
      </c>
      <c r="AM24" s="73" t="e">
        <f t="shared" si="27"/>
        <v>#REF!</v>
      </c>
      <c r="AN24" s="73" t="e">
        <f t="shared" si="27"/>
        <v>#REF!</v>
      </c>
      <c r="AO24" s="73" t="e">
        <f t="shared" si="27"/>
        <v>#REF!</v>
      </c>
      <c r="AP24" s="73" t="e">
        <f t="shared" si="27"/>
        <v>#REF!</v>
      </c>
      <c r="AQ24" s="73" t="e">
        <f t="shared" si="27"/>
        <v>#REF!</v>
      </c>
      <c r="AR24" s="73" t="e">
        <f t="shared" si="27"/>
        <v>#REF!</v>
      </c>
      <c r="AS24" s="73" t="e">
        <f t="shared" si="27"/>
        <v>#REF!</v>
      </c>
      <c r="AT24" s="73" t="e">
        <f t="shared" si="27"/>
        <v>#REF!</v>
      </c>
      <c r="AU24" s="73" t="e">
        <f t="shared" si="27"/>
        <v>#REF!</v>
      </c>
      <c r="AV24" s="73" t="e">
        <f t="shared" si="27"/>
        <v>#REF!</v>
      </c>
      <c r="AW24" s="73" t="e">
        <f t="shared" si="27"/>
        <v>#REF!</v>
      </c>
      <c r="AX24" s="73" t="e">
        <f t="shared" si="27"/>
        <v>#REF!</v>
      </c>
      <c r="AY24" s="73" t="e">
        <f t="shared" ref="AY24:BF24" si="28">AY4</f>
        <v>#REF!</v>
      </c>
      <c r="AZ24" s="73" t="e">
        <f t="shared" si="28"/>
        <v>#REF!</v>
      </c>
      <c r="BA24" s="73" t="e">
        <f t="shared" si="28"/>
        <v>#REF!</v>
      </c>
      <c r="BB24" s="73" t="e">
        <f t="shared" si="28"/>
        <v>#REF!</v>
      </c>
      <c r="BC24" s="73" t="e">
        <f t="shared" si="28"/>
        <v>#REF!</v>
      </c>
      <c r="BD24" s="73" t="e">
        <f t="shared" si="28"/>
        <v>#REF!</v>
      </c>
      <c r="BE24" s="73" t="e">
        <f t="shared" si="28"/>
        <v>#REF!</v>
      </c>
      <c r="BF24" s="73" t="e">
        <f t="shared" si="28"/>
        <v>#REF!</v>
      </c>
      <c r="BG24" s="73" t="e">
        <f t="shared" ref="BG24:BH24" si="29">BG4</f>
        <v>#REF!</v>
      </c>
      <c r="BH24" s="73" t="e">
        <f t="shared" si="29"/>
        <v>#REF!</v>
      </c>
    </row>
    <row r="25" spans="1:70" s="14" customFormat="1" ht="12" customHeight="1" x14ac:dyDescent="0.2">
      <c r="A25" s="33" t="s">
        <v>53</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row>
    <row r="26" spans="1:70" s="14" customFormat="1" ht="12" customHeight="1" x14ac:dyDescent="0.2">
      <c r="A26" s="42">
        <v>1</v>
      </c>
      <c r="B26" s="45" t="e">
        <f t="shared" ref="B26:AA27" si="30">B16*0.87</f>
        <v>#REF!</v>
      </c>
      <c r="C26" s="45" t="e">
        <f t="shared" si="30"/>
        <v>#REF!</v>
      </c>
      <c r="D26" s="45" t="e">
        <f t="shared" si="30"/>
        <v>#REF!</v>
      </c>
      <c r="E26" s="45" t="e">
        <f t="shared" si="30"/>
        <v>#REF!</v>
      </c>
      <c r="F26" s="45" t="e">
        <f t="shared" si="30"/>
        <v>#REF!</v>
      </c>
      <c r="G26" s="45" t="e">
        <f t="shared" si="30"/>
        <v>#REF!</v>
      </c>
      <c r="H26" s="45" t="e">
        <f t="shared" si="30"/>
        <v>#REF!</v>
      </c>
      <c r="I26" s="45" t="e">
        <f t="shared" si="30"/>
        <v>#REF!</v>
      </c>
      <c r="J26" s="45" t="e">
        <f t="shared" si="30"/>
        <v>#REF!</v>
      </c>
      <c r="K26" s="45" t="e">
        <f t="shared" si="30"/>
        <v>#REF!</v>
      </c>
      <c r="L26" s="45" t="e">
        <f t="shared" si="30"/>
        <v>#REF!</v>
      </c>
      <c r="M26" s="45" t="e">
        <f t="shared" si="30"/>
        <v>#REF!</v>
      </c>
      <c r="N26" s="45" t="e">
        <f t="shared" si="30"/>
        <v>#REF!</v>
      </c>
      <c r="O26" s="45" t="e">
        <f t="shared" si="30"/>
        <v>#REF!</v>
      </c>
      <c r="P26" s="45" t="e">
        <f t="shared" si="30"/>
        <v>#REF!</v>
      </c>
      <c r="Q26" s="45" t="e">
        <f t="shared" si="30"/>
        <v>#REF!</v>
      </c>
      <c r="R26" s="45" t="e">
        <f t="shared" si="30"/>
        <v>#REF!</v>
      </c>
      <c r="S26" s="45" t="e">
        <f t="shared" si="30"/>
        <v>#REF!</v>
      </c>
      <c r="T26" s="45" t="e">
        <f t="shared" si="30"/>
        <v>#REF!</v>
      </c>
      <c r="U26" s="45" t="e">
        <f t="shared" si="30"/>
        <v>#REF!</v>
      </c>
      <c r="V26" s="45" t="e">
        <f t="shared" si="30"/>
        <v>#REF!</v>
      </c>
      <c r="W26" s="45" t="e">
        <f t="shared" si="30"/>
        <v>#REF!</v>
      </c>
      <c r="X26" s="45" t="e">
        <f t="shared" si="30"/>
        <v>#REF!</v>
      </c>
      <c r="Y26" s="45" t="e">
        <f t="shared" si="30"/>
        <v>#REF!</v>
      </c>
      <c r="Z26" s="45" t="e">
        <f t="shared" si="30"/>
        <v>#REF!</v>
      </c>
      <c r="AA26" s="45" t="e">
        <f t="shared" si="30"/>
        <v>#REF!</v>
      </c>
      <c r="AB26" s="45" t="e">
        <f t="shared" ref="AB26:AM26" si="31">AB16*0.87</f>
        <v>#REF!</v>
      </c>
      <c r="AC26" s="45" t="e">
        <f t="shared" si="31"/>
        <v>#REF!</v>
      </c>
      <c r="AD26" s="45" t="e">
        <f t="shared" si="31"/>
        <v>#REF!</v>
      </c>
      <c r="AE26" s="45" t="e">
        <f t="shared" si="31"/>
        <v>#REF!</v>
      </c>
      <c r="AF26" s="45" t="e">
        <f t="shared" si="31"/>
        <v>#REF!</v>
      </c>
      <c r="AG26" s="45" t="e">
        <f t="shared" si="31"/>
        <v>#REF!</v>
      </c>
      <c r="AH26" s="45" t="e">
        <f t="shared" si="31"/>
        <v>#REF!</v>
      </c>
      <c r="AI26" s="45" t="e">
        <f t="shared" si="31"/>
        <v>#REF!</v>
      </c>
      <c r="AJ26" s="45" t="e">
        <f t="shared" si="31"/>
        <v>#REF!</v>
      </c>
      <c r="AK26" s="45" t="e">
        <f t="shared" si="31"/>
        <v>#REF!</v>
      </c>
      <c r="AL26" s="45" t="e">
        <f t="shared" si="31"/>
        <v>#REF!</v>
      </c>
      <c r="AM26" s="45" t="e">
        <f t="shared" si="31"/>
        <v>#REF!</v>
      </c>
      <c r="AN26" s="45" t="e">
        <f t="shared" ref="AN26:AW26" si="32">AN16*0.87</f>
        <v>#REF!</v>
      </c>
      <c r="AO26" s="45" t="e">
        <f t="shared" si="32"/>
        <v>#REF!</v>
      </c>
      <c r="AP26" s="45" t="e">
        <f t="shared" si="32"/>
        <v>#REF!</v>
      </c>
      <c r="AQ26" s="45" t="e">
        <f t="shared" si="32"/>
        <v>#REF!</v>
      </c>
      <c r="AR26" s="45" t="e">
        <f t="shared" si="32"/>
        <v>#REF!</v>
      </c>
      <c r="AS26" s="45" t="e">
        <f t="shared" si="32"/>
        <v>#REF!</v>
      </c>
      <c r="AT26" s="45" t="e">
        <f t="shared" si="32"/>
        <v>#REF!</v>
      </c>
      <c r="AU26" s="45" t="e">
        <f t="shared" si="32"/>
        <v>#REF!</v>
      </c>
      <c r="AV26" s="45" t="e">
        <f t="shared" si="32"/>
        <v>#REF!</v>
      </c>
      <c r="AW26" s="45" t="e">
        <f t="shared" si="32"/>
        <v>#REF!</v>
      </c>
      <c r="AX26" s="45" t="e">
        <f t="shared" ref="AX26" si="33">AX16*0.87</f>
        <v>#REF!</v>
      </c>
      <c r="AY26" s="45" t="e">
        <f t="shared" ref="AY26:BF26" si="34">AY16*0.87</f>
        <v>#REF!</v>
      </c>
      <c r="AZ26" s="45" t="e">
        <f t="shared" si="34"/>
        <v>#REF!</v>
      </c>
      <c r="BA26" s="45" t="e">
        <f t="shared" si="34"/>
        <v>#REF!</v>
      </c>
      <c r="BB26" s="45" t="e">
        <f t="shared" si="34"/>
        <v>#REF!</v>
      </c>
      <c r="BC26" s="45" t="e">
        <f t="shared" si="34"/>
        <v>#REF!</v>
      </c>
      <c r="BD26" s="45" t="e">
        <f t="shared" si="34"/>
        <v>#REF!</v>
      </c>
      <c r="BE26" s="45" t="e">
        <f t="shared" si="34"/>
        <v>#REF!</v>
      </c>
      <c r="BF26" s="45" t="e">
        <f t="shared" si="34"/>
        <v>#REF!</v>
      </c>
      <c r="BG26" s="45" t="e">
        <f t="shared" ref="BG26:BH26" si="35">BG16*0.87</f>
        <v>#REF!</v>
      </c>
      <c r="BH26" s="45" t="e">
        <f t="shared" si="35"/>
        <v>#REF!</v>
      </c>
    </row>
    <row r="27" spans="1:70" s="14" customFormat="1" ht="12" customHeight="1" x14ac:dyDescent="0.2">
      <c r="A27" s="42">
        <v>2</v>
      </c>
      <c r="B27" s="45" t="e">
        <f t="shared" si="30"/>
        <v>#REF!</v>
      </c>
      <c r="C27" s="45" t="e">
        <f t="shared" si="30"/>
        <v>#REF!</v>
      </c>
      <c r="D27" s="45" t="e">
        <f t="shared" si="30"/>
        <v>#REF!</v>
      </c>
      <c r="E27" s="45" t="e">
        <f t="shared" si="30"/>
        <v>#REF!</v>
      </c>
      <c r="F27" s="45" t="e">
        <f t="shared" si="30"/>
        <v>#REF!</v>
      </c>
      <c r="G27" s="45" t="e">
        <f t="shared" si="30"/>
        <v>#REF!</v>
      </c>
      <c r="H27" s="45" t="e">
        <f t="shared" si="30"/>
        <v>#REF!</v>
      </c>
      <c r="I27" s="45" t="e">
        <f t="shared" si="30"/>
        <v>#REF!</v>
      </c>
      <c r="J27" s="45" t="e">
        <f t="shared" si="30"/>
        <v>#REF!</v>
      </c>
      <c r="K27" s="45" t="e">
        <f t="shared" si="30"/>
        <v>#REF!</v>
      </c>
      <c r="L27" s="45" t="e">
        <f t="shared" si="30"/>
        <v>#REF!</v>
      </c>
      <c r="M27" s="45" t="e">
        <f t="shared" si="30"/>
        <v>#REF!</v>
      </c>
      <c r="N27" s="45" t="e">
        <f t="shared" si="30"/>
        <v>#REF!</v>
      </c>
      <c r="O27" s="45" t="e">
        <f t="shared" si="30"/>
        <v>#REF!</v>
      </c>
      <c r="P27" s="45" t="e">
        <f t="shared" si="30"/>
        <v>#REF!</v>
      </c>
      <c r="Q27" s="45" t="e">
        <f t="shared" si="30"/>
        <v>#REF!</v>
      </c>
      <c r="R27" s="45" t="e">
        <f t="shared" si="30"/>
        <v>#REF!</v>
      </c>
      <c r="S27" s="45" t="e">
        <f t="shared" si="30"/>
        <v>#REF!</v>
      </c>
      <c r="T27" s="45" t="e">
        <f t="shared" si="30"/>
        <v>#REF!</v>
      </c>
      <c r="U27" s="45" t="e">
        <f t="shared" si="30"/>
        <v>#REF!</v>
      </c>
      <c r="V27" s="45" t="e">
        <f t="shared" si="30"/>
        <v>#REF!</v>
      </c>
      <c r="W27" s="45" t="e">
        <f t="shared" si="30"/>
        <v>#REF!</v>
      </c>
      <c r="X27" s="45" t="e">
        <f t="shared" si="30"/>
        <v>#REF!</v>
      </c>
      <c r="Y27" s="45" t="e">
        <f t="shared" si="30"/>
        <v>#REF!</v>
      </c>
      <c r="Z27" s="45" t="e">
        <f t="shared" si="30"/>
        <v>#REF!</v>
      </c>
      <c r="AA27" s="45" t="e">
        <f t="shared" si="30"/>
        <v>#REF!</v>
      </c>
      <c r="AB27" s="45" t="e">
        <f t="shared" ref="AB27:AM27" si="36">AB17*0.87</f>
        <v>#REF!</v>
      </c>
      <c r="AC27" s="45" t="e">
        <f t="shared" si="36"/>
        <v>#REF!</v>
      </c>
      <c r="AD27" s="45" t="e">
        <f t="shared" si="36"/>
        <v>#REF!</v>
      </c>
      <c r="AE27" s="45" t="e">
        <f t="shared" si="36"/>
        <v>#REF!</v>
      </c>
      <c r="AF27" s="45" t="e">
        <f t="shared" si="36"/>
        <v>#REF!</v>
      </c>
      <c r="AG27" s="45" t="e">
        <f t="shared" si="36"/>
        <v>#REF!</v>
      </c>
      <c r="AH27" s="45" t="e">
        <f t="shared" si="36"/>
        <v>#REF!</v>
      </c>
      <c r="AI27" s="45" t="e">
        <f t="shared" si="36"/>
        <v>#REF!</v>
      </c>
      <c r="AJ27" s="45" t="e">
        <f t="shared" si="36"/>
        <v>#REF!</v>
      </c>
      <c r="AK27" s="45" t="e">
        <f t="shared" si="36"/>
        <v>#REF!</v>
      </c>
      <c r="AL27" s="45" t="e">
        <f t="shared" si="36"/>
        <v>#REF!</v>
      </c>
      <c r="AM27" s="45" t="e">
        <f t="shared" si="36"/>
        <v>#REF!</v>
      </c>
      <c r="AN27" s="45" t="e">
        <f t="shared" ref="AN27:AW27" si="37">AN17*0.87</f>
        <v>#REF!</v>
      </c>
      <c r="AO27" s="45" t="e">
        <f t="shared" si="37"/>
        <v>#REF!</v>
      </c>
      <c r="AP27" s="45" t="e">
        <f t="shared" si="37"/>
        <v>#REF!</v>
      </c>
      <c r="AQ27" s="45" t="e">
        <f t="shared" si="37"/>
        <v>#REF!</v>
      </c>
      <c r="AR27" s="45" t="e">
        <f t="shared" si="37"/>
        <v>#REF!</v>
      </c>
      <c r="AS27" s="45" t="e">
        <f t="shared" si="37"/>
        <v>#REF!</v>
      </c>
      <c r="AT27" s="45" t="e">
        <f t="shared" si="37"/>
        <v>#REF!</v>
      </c>
      <c r="AU27" s="45" t="e">
        <f t="shared" si="37"/>
        <v>#REF!</v>
      </c>
      <c r="AV27" s="45" t="e">
        <f t="shared" si="37"/>
        <v>#REF!</v>
      </c>
      <c r="AW27" s="45" t="e">
        <f t="shared" si="37"/>
        <v>#REF!</v>
      </c>
      <c r="AX27" s="45" t="e">
        <f t="shared" ref="AX27" si="38">AX17*0.87</f>
        <v>#REF!</v>
      </c>
      <c r="AY27" s="45" t="e">
        <f t="shared" ref="AY27:BF27" si="39">AY17*0.87</f>
        <v>#REF!</v>
      </c>
      <c r="AZ27" s="45" t="e">
        <f t="shared" si="39"/>
        <v>#REF!</v>
      </c>
      <c r="BA27" s="45" t="e">
        <f t="shared" si="39"/>
        <v>#REF!</v>
      </c>
      <c r="BB27" s="45" t="e">
        <f t="shared" si="39"/>
        <v>#REF!</v>
      </c>
      <c r="BC27" s="45" t="e">
        <f t="shared" si="39"/>
        <v>#REF!</v>
      </c>
      <c r="BD27" s="45" t="e">
        <f t="shared" si="39"/>
        <v>#REF!</v>
      </c>
      <c r="BE27" s="45" t="e">
        <f t="shared" si="39"/>
        <v>#REF!</v>
      </c>
      <c r="BF27" s="45" t="e">
        <f t="shared" si="39"/>
        <v>#REF!</v>
      </c>
      <c r="BG27" s="45" t="e">
        <f t="shared" ref="BG27:BH27" si="40">BG17*0.87</f>
        <v>#REF!</v>
      </c>
      <c r="BH27" s="45" t="e">
        <f t="shared" si="40"/>
        <v>#REF!</v>
      </c>
    </row>
    <row r="28" spans="1:70" s="14" customFormat="1" ht="12" customHeight="1" x14ac:dyDescent="0.2">
      <c r="A28" s="33" t="s">
        <v>54</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row>
    <row r="29" spans="1:70" s="14" customFormat="1" ht="12" customHeight="1" x14ac:dyDescent="0.2">
      <c r="A29" s="42">
        <v>1</v>
      </c>
      <c r="B29" s="45" t="e">
        <f t="shared" ref="B29:AA30" si="41">B19*0.87</f>
        <v>#REF!</v>
      </c>
      <c r="C29" s="45" t="e">
        <f t="shared" si="41"/>
        <v>#REF!</v>
      </c>
      <c r="D29" s="45" t="e">
        <f t="shared" si="41"/>
        <v>#REF!</v>
      </c>
      <c r="E29" s="45" t="e">
        <f t="shared" si="41"/>
        <v>#REF!</v>
      </c>
      <c r="F29" s="45" t="e">
        <f t="shared" si="41"/>
        <v>#REF!</v>
      </c>
      <c r="G29" s="45" t="e">
        <f t="shared" si="41"/>
        <v>#REF!</v>
      </c>
      <c r="H29" s="45" t="e">
        <f t="shared" si="41"/>
        <v>#REF!</v>
      </c>
      <c r="I29" s="45" t="e">
        <f t="shared" si="41"/>
        <v>#REF!</v>
      </c>
      <c r="J29" s="45" t="e">
        <f t="shared" si="41"/>
        <v>#REF!</v>
      </c>
      <c r="K29" s="45" t="e">
        <f t="shared" si="41"/>
        <v>#REF!</v>
      </c>
      <c r="L29" s="45" t="e">
        <f t="shared" si="41"/>
        <v>#REF!</v>
      </c>
      <c r="M29" s="45" t="e">
        <f t="shared" si="41"/>
        <v>#REF!</v>
      </c>
      <c r="N29" s="45" t="e">
        <f t="shared" si="41"/>
        <v>#REF!</v>
      </c>
      <c r="O29" s="45" t="e">
        <f t="shared" si="41"/>
        <v>#REF!</v>
      </c>
      <c r="P29" s="45" t="e">
        <f t="shared" si="41"/>
        <v>#REF!</v>
      </c>
      <c r="Q29" s="45" t="e">
        <f t="shared" si="41"/>
        <v>#REF!</v>
      </c>
      <c r="R29" s="45" t="e">
        <f t="shared" si="41"/>
        <v>#REF!</v>
      </c>
      <c r="S29" s="45" t="e">
        <f t="shared" si="41"/>
        <v>#REF!</v>
      </c>
      <c r="T29" s="45" t="e">
        <f t="shared" si="41"/>
        <v>#REF!</v>
      </c>
      <c r="U29" s="45" t="e">
        <f t="shared" si="41"/>
        <v>#REF!</v>
      </c>
      <c r="V29" s="45" t="e">
        <f t="shared" si="41"/>
        <v>#REF!</v>
      </c>
      <c r="W29" s="45" t="e">
        <f t="shared" si="41"/>
        <v>#REF!</v>
      </c>
      <c r="X29" s="45" t="e">
        <f t="shared" si="41"/>
        <v>#REF!</v>
      </c>
      <c r="Y29" s="45" t="e">
        <f t="shared" si="41"/>
        <v>#REF!</v>
      </c>
      <c r="Z29" s="45" t="e">
        <f t="shared" si="41"/>
        <v>#REF!</v>
      </c>
      <c r="AA29" s="45" t="e">
        <f t="shared" si="41"/>
        <v>#REF!</v>
      </c>
      <c r="AB29" s="45" t="e">
        <f t="shared" ref="AB29:AM29" si="42">AB19*0.87</f>
        <v>#REF!</v>
      </c>
      <c r="AC29" s="45" t="e">
        <f t="shared" si="42"/>
        <v>#REF!</v>
      </c>
      <c r="AD29" s="45" t="e">
        <f t="shared" si="42"/>
        <v>#REF!</v>
      </c>
      <c r="AE29" s="45" t="e">
        <f t="shared" si="42"/>
        <v>#REF!</v>
      </c>
      <c r="AF29" s="45" t="e">
        <f t="shared" si="42"/>
        <v>#REF!</v>
      </c>
      <c r="AG29" s="45" t="e">
        <f t="shared" si="42"/>
        <v>#REF!</v>
      </c>
      <c r="AH29" s="45" t="e">
        <f t="shared" si="42"/>
        <v>#REF!</v>
      </c>
      <c r="AI29" s="45" t="e">
        <f t="shared" si="42"/>
        <v>#REF!</v>
      </c>
      <c r="AJ29" s="45" t="e">
        <f t="shared" si="42"/>
        <v>#REF!</v>
      </c>
      <c r="AK29" s="45" t="e">
        <f t="shared" si="42"/>
        <v>#REF!</v>
      </c>
      <c r="AL29" s="45" t="e">
        <f t="shared" si="42"/>
        <v>#REF!</v>
      </c>
      <c r="AM29" s="45" t="e">
        <f t="shared" si="42"/>
        <v>#REF!</v>
      </c>
      <c r="AN29" s="45" t="e">
        <f t="shared" ref="AN29:AW29" si="43">AN19*0.87</f>
        <v>#REF!</v>
      </c>
      <c r="AO29" s="45" t="e">
        <f t="shared" si="43"/>
        <v>#REF!</v>
      </c>
      <c r="AP29" s="45" t="e">
        <f t="shared" si="43"/>
        <v>#REF!</v>
      </c>
      <c r="AQ29" s="45" t="e">
        <f t="shared" si="43"/>
        <v>#REF!</v>
      </c>
      <c r="AR29" s="45" t="e">
        <f t="shared" si="43"/>
        <v>#REF!</v>
      </c>
      <c r="AS29" s="45" t="e">
        <f t="shared" si="43"/>
        <v>#REF!</v>
      </c>
      <c r="AT29" s="45" t="e">
        <f t="shared" si="43"/>
        <v>#REF!</v>
      </c>
      <c r="AU29" s="45" t="e">
        <f t="shared" si="43"/>
        <v>#REF!</v>
      </c>
      <c r="AV29" s="45" t="e">
        <f t="shared" si="43"/>
        <v>#REF!</v>
      </c>
      <c r="AW29" s="45" t="e">
        <f t="shared" si="43"/>
        <v>#REF!</v>
      </c>
      <c r="AX29" s="45" t="e">
        <f t="shared" ref="AX29" si="44">AX19*0.87</f>
        <v>#REF!</v>
      </c>
      <c r="AY29" s="45" t="e">
        <f t="shared" ref="AY29:BF29" si="45">AY19*0.87</f>
        <v>#REF!</v>
      </c>
      <c r="AZ29" s="45" t="e">
        <f t="shared" si="45"/>
        <v>#REF!</v>
      </c>
      <c r="BA29" s="45" t="e">
        <f t="shared" si="45"/>
        <v>#REF!</v>
      </c>
      <c r="BB29" s="45" t="e">
        <f t="shared" si="45"/>
        <v>#REF!</v>
      </c>
      <c r="BC29" s="45" t="e">
        <f t="shared" si="45"/>
        <v>#REF!</v>
      </c>
      <c r="BD29" s="45" t="e">
        <f t="shared" si="45"/>
        <v>#REF!</v>
      </c>
      <c r="BE29" s="45" t="e">
        <f t="shared" si="45"/>
        <v>#REF!</v>
      </c>
      <c r="BF29" s="45" t="e">
        <f t="shared" si="45"/>
        <v>#REF!</v>
      </c>
      <c r="BG29" s="45" t="e">
        <f t="shared" ref="BG29:BH29" si="46">BG19*0.87</f>
        <v>#REF!</v>
      </c>
      <c r="BH29" s="45" t="e">
        <f t="shared" si="46"/>
        <v>#REF!</v>
      </c>
    </row>
    <row r="30" spans="1:70" s="14" customFormat="1" ht="12" customHeight="1" x14ac:dyDescent="0.2">
      <c r="A30" s="42">
        <v>2</v>
      </c>
      <c r="B30" s="45" t="e">
        <f t="shared" si="41"/>
        <v>#REF!</v>
      </c>
      <c r="C30" s="45" t="e">
        <f t="shared" si="41"/>
        <v>#REF!</v>
      </c>
      <c r="D30" s="45" t="e">
        <f t="shared" si="41"/>
        <v>#REF!</v>
      </c>
      <c r="E30" s="45" t="e">
        <f t="shared" si="41"/>
        <v>#REF!</v>
      </c>
      <c r="F30" s="45" t="e">
        <f t="shared" si="41"/>
        <v>#REF!</v>
      </c>
      <c r="G30" s="45" t="e">
        <f t="shared" si="41"/>
        <v>#REF!</v>
      </c>
      <c r="H30" s="45" t="e">
        <f t="shared" si="41"/>
        <v>#REF!</v>
      </c>
      <c r="I30" s="45" t="e">
        <f t="shared" si="41"/>
        <v>#REF!</v>
      </c>
      <c r="J30" s="45" t="e">
        <f t="shared" si="41"/>
        <v>#REF!</v>
      </c>
      <c r="K30" s="45" t="e">
        <f t="shared" si="41"/>
        <v>#REF!</v>
      </c>
      <c r="L30" s="45" t="e">
        <f t="shared" si="41"/>
        <v>#REF!</v>
      </c>
      <c r="M30" s="45" t="e">
        <f t="shared" si="41"/>
        <v>#REF!</v>
      </c>
      <c r="N30" s="45" t="e">
        <f t="shared" si="41"/>
        <v>#REF!</v>
      </c>
      <c r="O30" s="45" t="e">
        <f t="shared" si="41"/>
        <v>#REF!</v>
      </c>
      <c r="P30" s="45" t="e">
        <f t="shared" si="41"/>
        <v>#REF!</v>
      </c>
      <c r="Q30" s="45" t="e">
        <f t="shared" si="41"/>
        <v>#REF!</v>
      </c>
      <c r="R30" s="45" t="e">
        <f t="shared" si="41"/>
        <v>#REF!</v>
      </c>
      <c r="S30" s="45" t="e">
        <f t="shared" si="41"/>
        <v>#REF!</v>
      </c>
      <c r="T30" s="45" t="e">
        <f t="shared" si="41"/>
        <v>#REF!</v>
      </c>
      <c r="U30" s="45" t="e">
        <f t="shared" si="41"/>
        <v>#REF!</v>
      </c>
      <c r="V30" s="45" t="e">
        <f t="shared" si="41"/>
        <v>#REF!</v>
      </c>
      <c r="W30" s="45" t="e">
        <f t="shared" si="41"/>
        <v>#REF!</v>
      </c>
      <c r="X30" s="45" t="e">
        <f t="shared" si="41"/>
        <v>#REF!</v>
      </c>
      <c r="Y30" s="45" t="e">
        <f t="shared" si="41"/>
        <v>#REF!</v>
      </c>
      <c r="Z30" s="45" t="e">
        <f t="shared" si="41"/>
        <v>#REF!</v>
      </c>
      <c r="AA30" s="45" t="e">
        <f t="shared" si="41"/>
        <v>#REF!</v>
      </c>
      <c r="AB30" s="45" t="e">
        <f t="shared" ref="AB30:AM30" si="47">AB20*0.87</f>
        <v>#REF!</v>
      </c>
      <c r="AC30" s="45" t="e">
        <f t="shared" si="47"/>
        <v>#REF!</v>
      </c>
      <c r="AD30" s="45" t="e">
        <f t="shared" si="47"/>
        <v>#REF!</v>
      </c>
      <c r="AE30" s="45" t="e">
        <f t="shared" si="47"/>
        <v>#REF!</v>
      </c>
      <c r="AF30" s="45" t="e">
        <f t="shared" si="47"/>
        <v>#REF!</v>
      </c>
      <c r="AG30" s="45" t="e">
        <f t="shared" si="47"/>
        <v>#REF!</v>
      </c>
      <c r="AH30" s="45" t="e">
        <f t="shared" si="47"/>
        <v>#REF!</v>
      </c>
      <c r="AI30" s="45" t="e">
        <f t="shared" si="47"/>
        <v>#REF!</v>
      </c>
      <c r="AJ30" s="45" t="e">
        <f t="shared" si="47"/>
        <v>#REF!</v>
      </c>
      <c r="AK30" s="45" t="e">
        <f t="shared" si="47"/>
        <v>#REF!</v>
      </c>
      <c r="AL30" s="45" t="e">
        <f t="shared" si="47"/>
        <v>#REF!</v>
      </c>
      <c r="AM30" s="45" t="e">
        <f t="shared" si="47"/>
        <v>#REF!</v>
      </c>
      <c r="AN30" s="45" t="e">
        <f t="shared" ref="AN30:AW30" si="48">AN20*0.87</f>
        <v>#REF!</v>
      </c>
      <c r="AO30" s="45" t="e">
        <f t="shared" si="48"/>
        <v>#REF!</v>
      </c>
      <c r="AP30" s="45" t="e">
        <f t="shared" si="48"/>
        <v>#REF!</v>
      </c>
      <c r="AQ30" s="45" t="e">
        <f t="shared" si="48"/>
        <v>#REF!</v>
      </c>
      <c r="AR30" s="45" t="e">
        <f t="shared" si="48"/>
        <v>#REF!</v>
      </c>
      <c r="AS30" s="45" t="e">
        <f t="shared" si="48"/>
        <v>#REF!</v>
      </c>
      <c r="AT30" s="45" t="e">
        <f t="shared" si="48"/>
        <v>#REF!</v>
      </c>
      <c r="AU30" s="45" t="e">
        <f t="shared" si="48"/>
        <v>#REF!</v>
      </c>
      <c r="AV30" s="45" t="e">
        <f t="shared" si="48"/>
        <v>#REF!</v>
      </c>
      <c r="AW30" s="45" t="e">
        <f t="shared" si="48"/>
        <v>#REF!</v>
      </c>
      <c r="AX30" s="45" t="e">
        <f t="shared" ref="AX30" si="49">AX20*0.87</f>
        <v>#REF!</v>
      </c>
      <c r="AY30" s="45" t="e">
        <f t="shared" ref="AY30:BF30" si="50">AY20*0.87</f>
        <v>#REF!</v>
      </c>
      <c r="AZ30" s="45" t="e">
        <f t="shared" si="50"/>
        <v>#REF!</v>
      </c>
      <c r="BA30" s="45" t="e">
        <f t="shared" si="50"/>
        <v>#REF!</v>
      </c>
      <c r="BB30" s="45" t="e">
        <f t="shared" si="50"/>
        <v>#REF!</v>
      </c>
      <c r="BC30" s="45" t="e">
        <f t="shared" si="50"/>
        <v>#REF!</v>
      </c>
      <c r="BD30" s="45" t="e">
        <f t="shared" si="50"/>
        <v>#REF!</v>
      </c>
      <c r="BE30" s="45" t="e">
        <f t="shared" si="50"/>
        <v>#REF!</v>
      </c>
      <c r="BF30" s="45" t="e">
        <f t="shared" si="50"/>
        <v>#REF!</v>
      </c>
      <c r="BG30" s="45" t="e">
        <f t="shared" ref="BG30:BH30" si="51">BG20*0.87</f>
        <v>#REF!</v>
      </c>
      <c r="BH30" s="45" t="e">
        <f t="shared" si="51"/>
        <v>#REF!</v>
      </c>
    </row>
    <row r="31" spans="1:70" s="14" customFormat="1" ht="12" customHeight="1" x14ac:dyDescent="0.2">
      <c r="A31" s="123"/>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row>
    <row r="32" spans="1:70" ht="15" customHeight="1" x14ac:dyDescent="0.2">
      <c r="A32" s="251" t="s">
        <v>156</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3"/>
    </row>
    <row r="33" spans="1:70" ht="18" customHeight="1" x14ac:dyDescent="0.2">
      <c r="A33" s="254"/>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6"/>
    </row>
    <row r="34" spans="1:70" ht="12" customHeight="1" x14ac:dyDescent="0.2">
      <c r="A34" s="257"/>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9"/>
    </row>
    <row r="35" spans="1:70" ht="12" customHeight="1" x14ac:dyDescent="0.2">
      <c r="A35" s="2"/>
    </row>
    <row r="36" spans="1:70" ht="12" customHeight="1" x14ac:dyDescent="0.2">
      <c r="A36" s="231" t="s">
        <v>157</v>
      </c>
    </row>
    <row r="37" spans="1:70" ht="12" customHeight="1" x14ac:dyDescent="0.2">
      <c r="A37" s="231"/>
    </row>
    <row r="38" spans="1:70" ht="12" customHeight="1" x14ac:dyDescent="0.2">
      <c r="A38" s="231"/>
    </row>
    <row r="39" spans="1:70" customFormat="1" ht="12.75" x14ac:dyDescent="0.2"/>
    <row r="40" spans="1:70" x14ac:dyDescent="0.2">
      <c r="A40" s="87" t="s">
        <v>80</v>
      </c>
    </row>
    <row r="41" spans="1:70" ht="24" x14ac:dyDescent="0.2">
      <c r="A41" s="109" t="s">
        <v>124</v>
      </c>
      <c r="B41" s="108"/>
      <c r="C41" s="108"/>
      <c r="D41" s="108"/>
      <c r="E41" s="108"/>
      <c r="F41" s="108"/>
      <c r="G41" s="108"/>
      <c r="H41" s="108"/>
      <c r="I41" s="108"/>
      <c r="J41" s="108"/>
      <c r="K41" s="108"/>
      <c r="L41" s="108"/>
      <c r="M41" s="108"/>
      <c r="N41" s="108"/>
      <c r="O41" s="108"/>
      <c r="P41" s="108"/>
      <c r="Q41" s="108"/>
      <c r="R41" s="108"/>
      <c r="S41" s="108"/>
      <c r="T41" s="108"/>
      <c r="U41" s="108"/>
      <c r="V41" s="108"/>
      <c r="W41" s="108"/>
      <c r="X41" s="108"/>
    </row>
    <row r="42" spans="1:70" ht="24" x14ac:dyDescent="0.2">
      <c r="A42" s="109" t="s">
        <v>132</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row>
    <row r="43" spans="1:70" x14ac:dyDescent="0.2">
      <c r="A43" s="13"/>
    </row>
    <row r="44" spans="1:70" x14ac:dyDescent="0.2">
      <c r="A44" s="86" t="s">
        <v>58</v>
      </c>
    </row>
    <row r="45" spans="1:70" x14ac:dyDescent="0.2">
      <c r="A45" s="60" t="s">
        <v>60</v>
      </c>
    </row>
    <row r="46" spans="1:70" x14ac:dyDescent="0.2">
      <c r="A46" s="60" t="s">
        <v>61</v>
      </c>
    </row>
    <row r="47" spans="1:70" x14ac:dyDescent="0.2">
      <c r="A47" s="60" t="s">
        <v>62</v>
      </c>
    </row>
    <row r="48" spans="1:70" x14ac:dyDescent="0.2">
      <c r="A48" s="60" t="s">
        <v>63</v>
      </c>
    </row>
    <row r="49" spans="1:30" ht="24" x14ac:dyDescent="0.2">
      <c r="A49" s="120" t="s">
        <v>136</v>
      </c>
    </row>
    <row r="50" spans="1:30" x14ac:dyDescent="0.2">
      <c r="A50" s="60" t="s">
        <v>101</v>
      </c>
    </row>
    <row r="51" spans="1:30" x14ac:dyDescent="0.2">
      <c r="A51" s="110" t="s">
        <v>150</v>
      </c>
    </row>
    <row r="52" spans="1:30" ht="31.5" x14ac:dyDescent="0.2">
      <c r="A52" s="117" t="s">
        <v>125</v>
      </c>
    </row>
    <row r="53" spans="1:30" ht="31.5" x14ac:dyDescent="0.2">
      <c r="A53" s="121" t="s">
        <v>143</v>
      </c>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30" ht="21" x14ac:dyDescent="0.2">
      <c r="A54" s="121" t="s">
        <v>144</v>
      </c>
      <c r="B54" s="102"/>
      <c r="C54" s="102"/>
      <c r="D54" s="102"/>
      <c r="E54" s="102"/>
      <c r="F54" s="102"/>
      <c r="G54" s="102"/>
      <c r="H54" s="102"/>
      <c r="I54" s="102"/>
      <c r="J54" s="102"/>
      <c r="K54" s="102"/>
      <c r="L54" s="102"/>
      <c r="M54" s="102"/>
      <c r="N54" s="102"/>
      <c r="O54" s="102"/>
      <c r="P54" s="102"/>
      <c r="Q54" s="102"/>
      <c r="R54" s="102"/>
      <c r="S54" s="102"/>
      <c r="T54" s="102"/>
      <c r="U54" s="102"/>
      <c r="V54" s="102"/>
      <c r="W54" s="103"/>
      <c r="X54" s="103"/>
      <c r="Y54" s="103"/>
      <c r="Z54" s="112"/>
      <c r="AA54" s="107"/>
      <c r="AB54" s="107"/>
      <c r="AC54" s="107"/>
      <c r="AD54" s="107"/>
    </row>
    <row r="55" spans="1:30" ht="21" x14ac:dyDescent="0.2">
      <c r="A55" s="121" t="s">
        <v>145</v>
      </c>
      <c r="B55" s="102"/>
      <c r="C55" s="102"/>
      <c r="D55" s="102"/>
      <c r="E55" s="102"/>
      <c r="F55" s="102"/>
      <c r="G55" s="102"/>
      <c r="H55" s="102"/>
      <c r="I55" s="102"/>
      <c r="J55" s="102"/>
      <c r="K55" s="102"/>
      <c r="L55" s="102"/>
      <c r="M55" s="102"/>
      <c r="N55" s="102"/>
      <c r="O55" s="102"/>
      <c r="P55" s="102"/>
      <c r="Q55" s="102"/>
      <c r="R55" s="102"/>
      <c r="S55" s="102"/>
      <c r="T55" s="102"/>
      <c r="U55" s="102"/>
      <c r="V55" s="102"/>
      <c r="W55" s="103"/>
      <c r="X55" s="103"/>
      <c r="Y55" s="103"/>
      <c r="Z55" s="112"/>
      <c r="AA55" s="107"/>
      <c r="AB55" s="107"/>
      <c r="AC55" s="107"/>
      <c r="AD55" s="107"/>
    </row>
    <row r="56" spans="1:30" ht="42" x14ac:dyDescent="0.2">
      <c r="A56" s="121" t="s">
        <v>146</v>
      </c>
      <c r="B56" s="105"/>
      <c r="C56" s="105"/>
      <c r="D56" s="105"/>
      <c r="E56" s="105"/>
      <c r="F56" s="105"/>
      <c r="G56" s="105"/>
      <c r="H56" s="105"/>
      <c r="I56" s="105"/>
      <c r="J56" s="105"/>
      <c r="K56" s="105"/>
      <c r="L56" s="105"/>
      <c r="M56" s="105"/>
      <c r="N56" s="105"/>
      <c r="O56" s="105"/>
      <c r="P56" s="105"/>
      <c r="Q56" s="105"/>
      <c r="R56" s="105"/>
      <c r="S56" s="105"/>
      <c r="T56" s="105"/>
      <c r="U56" s="105"/>
      <c r="V56" s="105"/>
      <c r="W56" s="106"/>
      <c r="X56" s="106"/>
      <c r="Y56" s="106"/>
      <c r="Z56" s="107"/>
      <c r="AA56" s="107"/>
      <c r="AB56" s="107"/>
      <c r="AC56" s="107"/>
      <c r="AD56" s="107"/>
    </row>
    <row r="57" spans="1:30" ht="42" x14ac:dyDescent="0.2">
      <c r="A57" s="121" t="s">
        <v>147</v>
      </c>
    </row>
    <row r="58" spans="1:30" ht="26.25" x14ac:dyDescent="0.2">
      <c r="A58" s="121" t="s">
        <v>148</v>
      </c>
    </row>
    <row r="59" spans="1:30" ht="26.25" x14ac:dyDescent="0.2">
      <c r="A59" s="121" t="s">
        <v>149</v>
      </c>
    </row>
    <row r="60" spans="1:30" ht="42" x14ac:dyDescent="0.2">
      <c r="A60" s="121" t="s">
        <v>137</v>
      </c>
    </row>
    <row r="61" spans="1:30" ht="21" x14ac:dyDescent="0.2">
      <c r="A61" s="121" t="s">
        <v>138</v>
      </c>
    </row>
    <row r="62" spans="1:30" ht="21" x14ac:dyDescent="0.2">
      <c r="A62" s="121" t="s">
        <v>139</v>
      </c>
    </row>
    <row r="63" spans="1:30" ht="31.5" x14ac:dyDescent="0.2">
      <c r="A63" s="121" t="s">
        <v>140</v>
      </c>
    </row>
    <row r="64" spans="1:30" ht="31.5" x14ac:dyDescent="0.2">
      <c r="A64" s="121" t="s">
        <v>141</v>
      </c>
    </row>
    <row r="65" spans="1:1" ht="31.5" x14ac:dyDescent="0.2">
      <c r="A65" s="121" t="s">
        <v>142</v>
      </c>
    </row>
    <row r="66" spans="1:1" ht="12.75" x14ac:dyDescent="0.2">
      <c r="A66"/>
    </row>
    <row r="67" spans="1:1" ht="31.5" x14ac:dyDescent="0.2">
      <c r="A67" s="111" t="s">
        <v>126</v>
      </c>
    </row>
    <row r="68" spans="1:1" ht="12.75" x14ac:dyDescent="0.2">
      <c r="A68"/>
    </row>
    <row r="69" spans="1:1" ht="31.5" x14ac:dyDescent="0.2">
      <c r="A69" s="111" t="s">
        <v>127</v>
      </c>
    </row>
    <row r="70" spans="1:1" ht="94.5" x14ac:dyDescent="0.2">
      <c r="A70" s="118" t="s">
        <v>133</v>
      </c>
    </row>
    <row r="71" spans="1:1" ht="21" x14ac:dyDescent="0.2">
      <c r="A71" s="111" t="s">
        <v>128</v>
      </c>
    </row>
    <row r="73" spans="1:1" x14ac:dyDescent="0.2">
      <c r="A73" s="91" t="s">
        <v>65</v>
      </c>
    </row>
    <row r="74" spans="1:1" ht="36" x14ac:dyDescent="0.2">
      <c r="A74" s="62" t="s">
        <v>104</v>
      </c>
    </row>
    <row r="75" spans="1:1" ht="36" x14ac:dyDescent="0.2">
      <c r="A75" s="62" t="s">
        <v>105</v>
      </c>
    </row>
  </sheetData>
  <mergeCells count="2">
    <mergeCell ref="A32:BR34"/>
    <mergeCell ref="A36:A38"/>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BR55"/>
  <sheetViews>
    <sheetView zoomScaleNormal="100" workbookViewId="0">
      <pane xSplit="1" topLeftCell="AM1" activePane="topRight" state="frozen"/>
      <selection activeCell="BE26" sqref="BE26:BE27"/>
      <selection pane="topRight" activeCell="BF6" sqref="BF6"/>
    </sheetView>
  </sheetViews>
  <sheetFormatPr defaultColWidth="8.42578125" defaultRowHeight="12" x14ac:dyDescent="0.2"/>
  <cols>
    <col min="1" max="1" width="46.710937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hidden="1" customWidth="1"/>
    <col min="33" max="35" width="9.140625" style="2" hidden="1" customWidth="1"/>
    <col min="36" max="42" width="9.7109375" style="2" hidden="1" customWidth="1"/>
    <col min="43" max="49" width="9.28515625" style="2" hidden="1" customWidth="1"/>
    <col min="50" max="57" width="9" style="2" hidden="1" customWidth="1"/>
    <col min="58" max="59" width="9.85546875" style="2" customWidth="1"/>
    <col min="60" max="60" width="9.7109375" style="2" customWidth="1"/>
    <col min="61" max="16384" width="8.42578125" style="2"/>
  </cols>
  <sheetData>
    <row r="1" spans="1:70" s="5" customFormat="1" ht="24" x14ac:dyDescent="0.2">
      <c r="A1" s="47" t="s">
        <v>50</v>
      </c>
      <c r="B1" s="76"/>
      <c r="C1" s="76"/>
      <c r="D1" s="76"/>
      <c r="E1" s="76"/>
      <c r="F1" s="76"/>
      <c r="G1" s="76"/>
      <c r="H1" s="76"/>
      <c r="I1" s="76"/>
      <c r="J1" s="76"/>
      <c r="K1" s="76"/>
      <c r="L1" s="76"/>
      <c r="M1" s="76"/>
      <c r="N1" s="76"/>
      <c r="O1" s="76"/>
      <c r="P1" s="76"/>
      <c r="Q1" s="76"/>
      <c r="R1" s="76"/>
      <c r="S1" s="76"/>
      <c r="T1" s="76"/>
      <c r="U1" s="76"/>
      <c r="V1" s="76"/>
      <c r="W1" s="76"/>
      <c r="X1" s="76"/>
    </row>
    <row r="2" spans="1:70" s="5" customFormat="1" ht="15" customHeight="1" x14ac:dyDescent="0.2">
      <c r="A2" s="119" t="s">
        <v>154</v>
      </c>
      <c r="B2" s="6"/>
      <c r="C2" s="6"/>
      <c r="D2" s="6"/>
      <c r="E2" s="77"/>
      <c r="F2" s="77"/>
      <c r="G2" s="77"/>
      <c r="H2" s="77"/>
      <c r="I2" s="77"/>
      <c r="J2" s="77"/>
      <c r="K2" s="77"/>
      <c r="L2" s="77"/>
      <c r="M2" s="77"/>
      <c r="N2" s="77"/>
      <c r="O2" s="77"/>
      <c r="P2" s="77"/>
      <c r="Q2" s="77"/>
      <c r="R2" s="77"/>
      <c r="S2" s="77"/>
      <c r="T2" s="77"/>
      <c r="U2" s="77"/>
      <c r="V2" s="77"/>
      <c r="W2" s="77"/>
      <c r="X2" s="77"/>
      <c r="Y2" s="77"/>
      <c r="Z2" s="77"/>
    </row>
    <row r="3" spans="1:70" s="11" customFormat="1" ht="20.25" customHeight="1" x14ac:dyDescent="0.2">
      <c r="A3" s="74" t="s">
        <v>52</v>
      </c>
      <c r="B3" s="10" t="e">
        <f>#REF!</f>
        <v>#REF!</v>
      </c>
      <c r="C3" s="10" t="e">
        <f>#REF!</f>
        <v>#REF!</v>
      </c>
      <c r="D3" s="10" t="e">
        <f>#REF!</f>
        <v>#REF!</v>
      </c>
      <c r="E3" s="10" t="e">
        <f>#REF!</f>
        <v>#REF!</v>
      </c>
      <c r="F3" s="10" t="e">
        <f>#REF!</f>
        <v>#REF!</v>
      </c>
      <c r="G3" s="10" t="e">
        <f>#REF!</f>
        <v>#REF!</v>
      </c>
      <c r="H3" s="10" t="e">
        <f>#REF!</f>
        <v>#REF!</v>
      </c>
      <c r="I3" s="10" t="e">
        <f>#REF!</f>
        <v>#REF!</v>
      </c>
      <c r="J3" s="10" t="e">
        <f>#REF!</f>
        <v>#REF!</v>
      </c>
      <c r="K3" s="10" t="e">
        <f>#REF!</f>
        <v>#REF!</v>
      </c>
      <c r="L3" s="10" t="e">
        <f>#REF!</f>
        <v>#REF!</v>
      </c>
      <c r="M3" s="10" t="e">
        <f>#REF!</f>
        <v>#REF!</v>
      </c>
      <c r="N3" s="10" t="e">
        <f>#REF!</f>
        <v>#REF!</v>
      </c>
      <c r="O3" s="10" t="e">
        <f>#REF!</f>
        <v>#REF!</v>
      </c>
      <c r="P3" s="10" t="e">
        <f>#REF!</f>
        <v>#REF!</v>
      </c>
      <c r="Q3" s="10" t="e">
        <f>#REF!</f>
        <v>#REF!</v>
      </c>
      <c r="R3" s="10" t="e">
        <f>#REF!</f>
        <v>#REF!</v>
      </c>
      <c r="S3" s="10" t="e">
        <f>#REF!</f>
        <v>#REF!</v>
      </c>
      <c r="T3" s="10" t="e">
        <f>#REF!</f>
        <v>#REF!</v>
      </c>
      <c r="U3" s="10" t="e">
        <f>#REF!</f>
        <v>#REF!</v>
      </c>
      <c r="V3" s="10" t="e">
        <f>#REF!</f>
        <v>#REF!</v>
      </c>
      <c r="W3" s="73" t="e">
        <f>#REF!</f>
        <v>#REF!</v>
      </c>
      <c r="X3" s="73" t="e">
        <f>#REF!</f>
        <v>#REF!</v>
      </c>
      <c r="Y3" s="73" t="e">
        <f>#REF!</f>
        <v>#REF!</v>
      </c>
      <c r="Z3" s="73" t="e">
        <f>#REF!</f>
        <v>#REF!</v>
      </c>
      <c r="AA3" s="73" t="e">
        <f>'ЗЭГ FIT20'!AA3</f>
        <v>#REF!</v>
      </c>
      <c r="AB3" s="73" t="e">
        <f>'ЗЭГ FIT20'!AB3</f>
        <v>#REF!</v>
      </c>
      <c r="AC3" s="73" t="e">
        <f>'ЗЭГ FIT20'!AC3</f>
        <v>#REF!</v>
      </c>
      <c r="AD3" s="73" t="e">
        <f>'ЗЭГ FIT20'!AD3</f>
        <v>#REF!</v>
      </c>
      <c r="AE3" s="73" t="e">
        <f>'ЗЭГ FIT20'!AE3</f>
        <v>#REF!</v>
      </c>
      <c r="AF3" s="73" t="e">
        <f>'ЗЭГ FIT20'!AF3</f>
        <v>#REF!</v>
      </c>
      <c r="AG3" s="73" t="e">
        <f>'ЗЭГ FIT20'!AG3</f>
        <v>#REF!</v>
      </c>
      <c r="AH3" s="73" t="e">
        <f>'ЗЭГ FIT20'!AH3</f>
        <v>#REF!</v>
      </c>
      <c r="AI3" s="73" t="e">
        <f>'ЗЭГ FIT20'!AI3</f>
        <v>#REF!</v>
      </c>
      <c r="AJ3" s="73" t="e">
        <f>'ЗЭГ FIT20'!AJ3</f>
        <v>#REF!</v>
      </c>
      <c r="AK3" s="73" t="e">
        <f>'ЗЭГ FIT20'!AK3</f>
        <v>#REF!</v>
      </c>
      <c r="AL3" s="73" t="e">
        <f>'ЗЭГ FIT20'!AL3</f>
        <v>#REF!</v>
      </c>
      <c r="AM3" s="73" t="e">
        <f>'ЗЭГ FIT20'!AM3</f>
        <v>#REF!</v>
      </c>
      <c r="AN3" s="73" t="e">
        <f>'ЗЭГ FIT20'!AN3</f>
        <v>#REF!</v>
      </c>
      <c r="AO3" s="73" t="e">
        <f>'ЗЭГ FIT20'!AO3</f>
        <v>#REF!</v>
      </c>
      <c r="AP3" s="73" t="e">
        <f>'ЗЭГ FIT20'!AP3</f>
        <v>#REF!</v>
      </c>
      <c r="AQ3" s="73" t="e">
        <f>'ЗЭГ FIT20'!AQ3</f>
        <v>#REF!</v>
      </c>
      <c r="AR3" s="73" t="e">
        <f>'ЗЭГ FIT20'!AR3</f>
        <v>#REF!</v>
      </c>
      <c r="AS3" s="73" t="e">
        <f>'ЗЭГ FIT20'!AS3</f>
        <v>#REF!</v>
      </c>
      <c r="AT3" s="73" t="e">
        <f>'ЗЭГ FIT20'!AT3</f>
        <v>#REF!</v>
      </c>
      <c r="AU3" s="73" t="e">
        <f>'ЗЭГ FIT20'!AU3</f>
        <v>#REF!</v>
      </c>
      <c r="AV3" s="73" t="e">
        <f>'ЗЭГ FIT20'!AV3</f>
        <v>#REF!</v>
      </c>
      <c r="AW3" s="73" t="e">
        <f>'ЗЭГ FIT20'!AW3</f>
        <v>#REF!</v>
      </c>
      <c r="AX3" s="73" t="e">
        <f>'ЗЭГ FIT20'!AX3</f>
        <v>#REF!</v>
      </c>
      <c r="AY3" s="73" t="e">
        <f>'ЗЭГ FIT20'!AY3</f>
        <v>#REF!</v>
      </c>
      <c r="AZ3" s="73" t="e">
        <f>'ЗЭГ FIT20'!AZ3</f>
        <v>#REF!</v>
      </c>
      <c r="BA3" s="73" t="e">
        <f>'ЗЭГ FIT20'!BA3</f>
        <v>#REF!</v>
      </c>
      <c r="BB3" s="73" t="e">
        <f>'ЗЭГ FIT20'!BB3</f>
        <v>#REF!</v>
      </c>
      <c r="BC3" s="73" t="e">
        <f>'ЗЭГ FIT20'!BC3</f>
        <v>#REF!</v>
      </c>
      <c r="BD3" s="73" t="e">
        <f>'ЗЭГ FIT20'!BD3</f>
        <v>#REF!</v>
      </c>
      <c r="BE3" s="73" t="e">
        <f>'ЗЭГ FIT20'!BE3</f>
        <v>#REF!</v>
      </c>
      <c r="BF3" s="73" t="e">
        <f>'ЗЭГ FIT20'!BF3</f>
        <v>#REF!</v>
      </c>
      <c r="BG3" s="73" t="e">
        <f>'ЗЭГ FIT20'!BG3</f>
        <v>#REF!</v>
      </c>
      <c r="BH3" s="73" t="e">
        <f>'ЗЭГ FIT20'!BH3</f>
        <v>#REF!</v>
      </c>
    </row>
    <row r="4" spans="1:70" s="11" customFormat="1" ht="20.25" customHeight="1" x14ac:dyDescent="0.2">
      <c r="A4" s="74"/>
      <c r="B4" s="10"/>
      <c r="C4" s="10"/>
      <c r="D4" s="10"/>
      <c r="E4" s="10"/>
      <c r="F4" s="10"/>
      <c r="G4" s="10"/>
      <c r="H4" s="10"/>
      <c r="I4" s="10"/>
      <c r="J4" s="10"/>
      <c r="K4" s="10"/>
      <c r="L4" s="10"/>
      <c r="M4" s="10"/>
      <c r="N4" s="10"/>
      <c r="O4" s="10"/>
      <c r="P4" s="10"/>
      <c r="Q4" s="10"/>
      <c r="R4" s="10"/>
      <c r="S4" s="10"/>
      <c r="T4" s="10"/>
      <c r="U4" s="10"/>
      <c r="V4" s="10"/>
      <c r="W4" s="73" t="e">
        <f>#REF!</f>
        <v>#REF!</v>
      </c>
      <c r="X4" s="73" t="e">
        <f>#REF!</f>
        <v>#REF!</v>
      </c>
      <c r="Y4" s="73" t="e">
        <f>#REF!</f>
        <v>#REF!</v>
      </c>
      <c r="Z4" s="73" t="e">
        <f>#REF!</f>
        <v>#REF!</v>
      </c>
      <c r="AA4" s="73" t="e">
        <f>'ЗЭГ FIT20'!AA4</f>
        <v>#REF!</v>
      </c>
      <c r="AB4" s="73" t="e">
        <f>'ЗЭГ FIT20'!AB4</f>
        <v>#REF!</v>
      </c>
      <c r="AC4" s="73" t="e">
        <f>'ЗЭГ FIT20'!AC4</f>
        <v>#REF!</v>
      </c>
      <c r="AD4" s="73" t="e">
        <f>'ЗЭГ FIT20'!AD4</f>
        <v>#REF!</v>
      </c>
      <c r="AE4" s="73" t="e">
        <f>'ЗЭГ FIT20'!AE4</f>
        <v>#REF!</v>
      </c>
      <c r="AF4" s="73" t="e">
        <f>'ЗЭГ FIT20'!AF4</f>
        <v>#REF!</v>
      </c>
      <c r="AG4" s="73" t="e">
        <f>'ЗЭГ FIT20'!AG4</f>
        <v>#REF!</v>
      </c>
      <c r="AH4" s="73" t="e">
        <f>'ЗЭГ FIT20'!AH4</f>
        <v>#REF!</v>
      </c>
      <c r="AI4" s="73" t="e">
        <f>'ЗЭГ FIT20'!AI4</f>
        <v>#REF!</v>
      </c>
      <c r="AJ4" s="73" t="e">
        <f>'ЗЭГ FIT20'!AJ4</f>
        <v>#REF!</v>
      </c>
      <c r="AK4" s="73" t="e">
        <f>'ЗЭГ FIT20'!AK4</f>
        <v>#REF!</v>
      </c>
      <c r="AL4" s="73" t="e">
        <f>'ЗЭГ FIT20'!AL4</f>
        <v>#REF!</v>
      </c>
      <c r="AM4" s="73" t="e">
        <f>'ЗЭГ FIT20'!AM4</f>
        <v>#REF!</v>
      </c>
      <c r="AN4" s="73" t="e">
        <f>'ЗЭГ FIT20'!AN4</f>
        <v>#REF!</v>
      </c>
      <c r="AO4" s="73" t="e">
        <f>'ЗЭГ FIT20'!AO4</f>
        <v>#REF!</v>
      </c>
      <c r="AP4" s="73" t="e">
        <f>'ЗЭГ FIT20'!AP4</f>
        <v>#REF!</v>
      </c>
      <c r="AQ4" s="73" t="e">
        <f>'ЗЭГ FIT20'!AQ4</f>
        <v>#REF!</v>
      </c>
      <c r="AR4" s="73" t="e">
        <f>'ЗЭГ FIT20'!AR4</f>
        <v>#REF!</v>
      </c>
      <c r="AS4" s="73" t="e">
        <f>'ЗЭГ FIT20'!AS4</f>
        <v>#REF!</v>
      </c>
      <c r="AT4" s="73" t="e">
        <f>'ЗЭГ FIT20'!AT4</f>
        <v>#REF!</v>
      </c>
      <c r="AU4" s="73" t="e">
        <f>'ЗЭГ FIT20'!AU4</f>
        <v>#REF!</v>
      </c>
      <c r="AV4" s="73" t="e">
        <f>'ЗЭГ FIT20'!AV4</f>
        <v>#REF!</v>
      </c>
      <c r="AW4" s="73" t="e">
        <f>'ЗЭГ FIT20'!AW4</f>
        <v>#REF!</v>
      </c>
      <c r="AX4" s="73" t="e">
        <f>'ЗЭГ FIT20'!AX4</f>
        <v>#REF!</v>
      </c>
      <c r="AY4" s="73" t="e">
        <f>'ЗЭГ FIT20'!AY4</f>
        <v>#REF!</v>
      </c>
      <c r="AZ4" s="73" t="e">
        <f>'ЗЭГ FIT20'!AZ4</f>
        <v>#REF!</v>
      </c>
      <c r="BA4" s="73" t="e">
        <f>'ЗЭГ FIT20'!BA4</f>
        <v>#REF!</v>
      </c>
      <c r="BB4" s="73" t="e">
        <f>'ЗЭГ FIT20'!BB4</f>
        <v>#REF!</v>
      </c>
      <c r="BC4" s="73" t="e">
        <f>'ЗЭГ FIT20'!BC4</f>
        <v>#REF!</v>
      </c>
      <c r="BD4" s="73" t="e">
        <f>'ЗЭГ FIT20'!BD4</f>
        <v>#REF!</v>
      </c>
      <c r="BE4" s="73" t="e">
        <f>'ЗЭГ FIT20'!BE4</f>
        <v>#REF!</v>
      </c>
      <c r="BF4" s="73" t="e">
        <f>'ЗЭГ FIT20'!BF4</f>
        <v>#REF!</v>
      </c>
      <c r="BG4" s="73" t="e">
        <f>'ЗЭГ FIT20'!BG4</f>
        <v>#REF!</v>
      </c>
      <c r="BH4" s="73" t="e">
        <f>'ЗЭГ FIT20'!BH4</f>
        <v>#REF!</v>
      </c>
    </row>
    <row r="5" spans="1:70" s="14" customFormat="1" ht="12" customHeight="1" x14ac:dyDescent="0.2">
      <c r="A5" s="33" t="s">
        <v>53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70" s="14" customFormat="1" ht="12" customHeight="1" x14ac:dyDescent="0.2">
      <c r="A6" s="42">
        <v>1</v>
      </c>
      <c r="B6" s="45" t="e">
        <f>#REF!*0.87</f>
        <v>#REF!</v>
      </c>
      <c r="C6" s="45" t="e">
        <f>#REF!*0.87</f>
        <v>#REF!</v>
      </c>
      <c r="D6" s="45" t="e">
        <f>#REF!*0.87</f>
        <v>#REF!</v>
      </c>
      <c r="E6" s="45" t="e">
        <f>#REF!*0.87</f>
        <v>#REF!</v>
      </c>
      <c r="F6" s="45" t="e">
        <f>#REF!*0.87</f>
        <v>#REF!</v>
      </c>
      <c r="G6" s="45" t="e">
        <f>#REF!*0.87</f>
        <v>#REF!</v>
      </c>
      <c r="H6" s="45" t="e">
        <f>#REF!*0.87</f>
        <v>#REF!</v>
      </c>
      <c r="I6" s="45" t="e">
        <f>#REF!*0.87</f>
        <v>#REF!</v>
      </c>
      <c r="J6" s="45" t="e">
        <f>#REF!*0.87</f>
        <v>#REF!</v>
      </c>
      <c r="K6" s="45" t="e">
        <f>#REF!*0.87</f>
        <v>#REF!</v>
      </c>
      <c r="L6" s="45" t="e">
        <f>#REF!*0.87</f>
        <v>#REF!</v>
      </c>
      <c r="M6" s="45" t="e">
        <f>#REF!*0.87</f>
        <v>#REF!</v>
      </c>
      <c r="N6" s="45" t="e">
        <f>#REF!*0.87</f>
        <v>#REF!</v>
      </c>
      <c r="O6" s="45" t="e">
        <f>#REF!*0.87</f>
        <v>#REF!</v>
      </c>
      <c r="P6" s="45" t="e">
        <f>#REF!*0.87</f>
        <v>#REF!</v>
      </c>
      <c r="Q6" s="45" t="e">
        <f>#REF!*0.87</f>
        <v>#REF!</v>
      </c>
      <c r="R6" s="45" t="e">
        <f>#REF!*0.87</f>
        <v>#REF!</v>
      </c>
      <c r="S6" s="45" t="e">
        <f>#REF!*0.87</f>
        <v>#REF!</v>
      </c>
      <c r="T6" s="45" t="e">
        <f>#REF!*0.87</f>
        <v>#REF!</v>
      </c>
      <c r="U6" s="45" t="e">
        <f>#REF!*0.87</f>
        <v>#REF!</v>
      </c>
      <c r="V6" s="45" t="e">
        <f>#REF!*0.87</f>
        <v>#REF!</v>
      </c>
      <c r="W6" s="45" t="e">
        <f>#REF!*0.87</f>
        <v>#REF!</v>
      </c>
      <c r="X6" s="45" t="e">
        <f>#REF!*0.87</f>
        <v>#REF!</v>
      </c>
      <c r="Y6" s="45" t="e">
        <f>#REF!*0.87</f>
        <v>#REF!</v>
      </c>
      <c r="Z6" s="45" t="e">
        <f>#REF!*0.87</f>
        <v>#REF!</v>
      </c>
      <c r="AA6" s="45" t="e">
        <f>'ЗЭГ FIT20'!AA16*0.9</f>
        <v>#REF!</v>
      </c>
      <c r="AB6" s="45" t="e">
        <f>'ЗЭГ FIT20'!AB16*0.9</f>
        <v>#REF!</v>
      </c>
      <c r="AC6" s="45" t="e">
        <f>'ЗЭГ FIT20'!AC16*0.9</f>
        <v>#REF!</v>
      </c>
      <c r="AD6" s="45" t="e">
        <f>'ЗЭГ FIT20'!AD16*0.9</f>
        <v>#REF!</v>
      </c>
      <c r="AE6" s="45" t="e">
        <f>'ЗЭГ FIT20'!AE16*0.9</f>
        <v>#REF!</v>
      </c>
      <c r="AF6" s="45" t="e">
        <f>'ЗЭГ FIT20'!AF16*0.9</f>
        <v>#REF!</v>
      </c>
      <c r="AG6" s="45" t="e">
        <f>'ЗЭГ FIT20'!AG16*0.9</f>
        <v>#REF!</v>
      </c>
      <c r="AH6" s="45" t="e">
        <f>'ЗЭГ FIT20'!AH16*0.9</f>
        <v>#REF!</v>
      </c>
      <c r="AI6" s="45" t="e">
        <f>'ЗЭГ FIT20'!AI16*0.9</f>
        <v>#REF!</v>
      </c>
      <c r="AJ6" s="45" t="e">
        <f>'ЗЭГ FIT20'!AJ16*0.9</f>
        <v>#REF!</v>
      </c>
      <c r="AK6" s="45" t="e">
        <f>'ЗЭГ FIT20'!AK16*0.9</f>
        <v>#REF!</v>
      </c>
      <c r="AL6" s="45" t="e">
        <f>'ЗЭГ FIT20'!AL16*0.9</f>
        <v>#REF!</v>
      </c>
      <c r="AM6" s="45" t="e">
        <f>'ЗЭГ FIT20'!AM16*0.9</f>
        <v>#REF!</v>
      </c>
      <c r="AN6" s="45" t="e">
        <f>'ЗЭГ FIT20'!AN16*0.9</f>
        <v>#REF!</v>
      </c>
      <c r="AO6" s="45" t="e">
        <f>'ЗЭГ FIT20'!AO16*0.9</f>
        <v>#REF!</v>
      </c>
      <c r="AP6" s="45" t="e">
        <f>'ЗЭГ FIT20'!AP16*0.9</f>
        <v>#REF!</v>
      </c>
      <c r="AQ6" s="45" t="e">
        <f>'ЗЭГ FIT20'!AQ16*0.9</f>
        <v>#REF!</v>
      </c>
      <c r="AR6" s="45" t="e">
        <f>'ЗЭГ FIT20'!AR16*0.9</f>
        <v>#REF!</v>
      </c>
      <c r="AS6" s="45" t="e">
        <f>'ЗЭГ FIT20'!AS16*0.9</f>
        <v>#REF!</v>
      </c>
      <c r="AT6" s="45" t="e">
        <f>'ЗЭГ FIT20'!AT16*0.9</f>
        <v>#REF!</v>
      </c>
      <c r="AU6" s="45" t="e">
        <f>'ЗЭГ FIT20'!AU16*0.9</f>
        <v>#REF!</v>
      </c>
      <c r="AV6" s="45" t="e">
        <f>'ЗЭГ FIT20'!AV16*0.9</f>
        <v>#REF!</v>
      </c>
      <c r="AW6" s="45" t="e">
        <f>'ЗЭГ FIT20'!AW16*0.9</f>
        <v>#REF!</v>
      </c>
      <c r="AX6" s="45" t="e">
        <f>'ЗЭГ FIT20'!AX16*0.9</f>
        <v>#REF!</v>
      </c>
      <c r="AY6" s="45" t="e">
        <f>'ЗЭГ FIT20'!AY16*0.9</f>
        <v>#REF!</v>
      </c>
      <c r="AZ6" s="45" t="e">
        <f>'ЗЭГ FIT20'!AZ16*0.9</f>
        <v>#REF!</v>
      </c>
      <c r="BA6" s="45" t="e">
        <f>'ЗЭГ FIT20'!BA16*0.9</f>
        <v>#REF!</v>
      </c>
      <c r="BB6" s="45" t="e">
        <f>'ЗЭГ FIT20'!BB16*0.9</f>
        <v>#REF!</v>
      </c>
      <c r="BC6" s="45" t="e">
        <f>'ЗЭГ FIT20'!BC16*0.9</f>
        <v>#REF!</v>
      </c>
      <c r="BD6" s="45" t="e">
        <f>'ЗЭГ FIT20'!BD16*0.9</f>
        <v>#REF!</v>
      </c>
      <c r="BE6" s="45" t="e">
        <f>'ЗЭГ FIT20'!BE16*0.9</f>
        <v>#REF!</v>
      </c>
      <c r="BF6" s="45" t="e">
        <f>'ЗЭГ FIT20'!BF16*0.9</f>
        <v>#REF!</v>
      </c>
      <c r="BG6" s="45" t="e">
        <f>'ЗЭГ FIT20'!BG16*0.9</f>
        <v>#REF!</v>
      </c>
      <c r="BH6" s="45" t="e">
        <f>'ЗЭГ FIT20'!BH16*0.9</f>
        <v>#REF!</v>
      </c>
    </row>
    <row r="7" spans="1:70" s="14" customFormat="1" ht="12" customHeight="1" x14ac:dyDescent="0.2">
      <c r="A7" s="42">
        <v>2</v>
      </c>
      <c r="B7" s="45" t="e">
        <f>#REF!*0.87</f>
        <v>#REF!</v>
      </c>
      <c r="C7" s="45" t="e">
        <f>#REF!*0.87</f>
        <v>#REF!</v>
      </c>
      <c r="D7" s="45" t="e">
        <f>#REF!*0.87</f>
        <v>#REF!</v>
      </c>
      <c r="E7" s="45" t="e">
        <f>#REF!*0.87</f>
        <v>#REF!</v>
      </c>
      <c r="F7" s="45" t="e">
        <f>#REF!*0.87</f>
        <v>#REF!</v>
      </c>
      <c r="G7" s="45" t="e">
        <f>#REF!*0.87</f>
        <v>#REF!</v>
      </c>
      <c r="H7" s="45" t="e">
        <f>#REF!*0.87</f>
        <v>#REF!</v>
      </c>
      <c r="I7" s="45" t="e">
        <f>#REF!*0.87</f>
        <v>#REF!</v>
      </c>
      <c r="J7" s="45" t="e">
        <f>#REF!*0.87</f>
        <v>#REF!</v>
      </c>
      <c r="K7" s="45" t="e">
        <f>#REF!*0.87</f>
        <v>#REF!</v>
      </c>
      <c r="L7" s="45" t="e">
        <f>#REF!*0.87</f>
        <v>#REF!</v>
      </c>
      <c r="M7" s="45" t="e">
        <f>#REF!*0.87</f>
        <v>#REF!</v>
      </c>
      <c r="N7" s="45" t="e">
        <f>#REF!*0.87</f>
        <v>#REF!</v>
      </c>
      <c r="O7" s="45" t="e">
        <f>#REF!*0.87</f>
        <v>#REF!</v>
      </c>
      <c r="P7" s="45" t="e">
        <f>#REF!*0.87</f>
        <v>#REF!</v>
      </c>
      <c r="Q7" s="45" t="e">
        <f>#REF!*0.87</f>
        <v>#REF!</v>
      </c>
      <c r="R7" s="45" t="e">
        <f>#REF!*0.87</f>
        <v>#REF!</v>
      </c>
      <c r="S7" s="45" t="e">
        <f>#REF!*0.87</f>
        <v>#REF!</v>
      </c>
      <c r="T7" s="45" t="e">
        <f>#REF!*0.87</f>
        <v>#REF!</v>
      </c>
      <c r="U7" s="45" t="e">
        <f>#REF!*0.87</f>
        <v>#REF!</v>
      </c>
      <c r="V7" s="45" t="e">
        <f>#REF!*0.87</f>
        <v>#REF!</v>
      </c>
      <c r="W7" s="45" t="e">
        <f>#REF!*0.87</f>
        <v>#REF!</v>
      </c>
      <c r="X7" s="45" t="e">
        <f>#REF!*0.87</f>
        <v>#REF!</v>
      </c>
      <c r="Y7" s="45" t="e">
        <f>#REF!*0.87</f>
        <v>#REF!</v>
      </c>
      <c r="Z7" s="45" t="e">
        <f>#REF!*0.87</f>
        <v>#REF!</v>
      </c>
      <c r="AA7" s="45" t="e">
        <f>'ЗЭГ FIT20'!AA17*0.9</f>
        <v>#REF!</v>
      </c>
      <c r="AB7" s="45" t="e">
        <f>'ЗЭГ FIT20'!AB17*0.9</f>
        <v>#REF!</v>
      </c>
      <c r="AC7" s="45" t="e">
        <f>'ЗЭГ FIT20'!AC17*0.9</f>
        <v>#REF!</v>
      </c>
      <c r="AD7" s="45" t="e">
        <f>'ЗЭГ FIT20'!AD17*0.9</f>
        <v>#REF!</v>
      </c>
      <c r="AE7" s="45" t="e">
        <f>'ЗЭГ FIT20'!AE17*0.9</f>
        <v>#REF!</v>
      </c>
      <c r="AF7" s="45" t="e">
        <f>'ЗЭГ FIT20'!AF17*0.9</f>
        <v>#REF!</v>
      </c>
      <c r="AG7" s="45" t="e">
        <f>'ЗЭГ FIT20'!AG17*0.9</f>
        <v>#REF!</v>
      </c>
      <c r="AH7" s="45" t="e">
        <f>'ЗЭГ FIT20'!AH17*0.9</f>
        <v>#REF!</v>
      </c>
      <c r="AI7" s="45" t="e">
        <f>'ЗЭГ FIT20'!AI17*0.9</f>
        <v>#REF!</v>
      </c>
      <c r="AJ7" s="45" t="e">
        <f>'ЗЭГ FIT20'!AJ17*0.9</f>
        <v>#REF!</v>
      </c>
      <c r="AK7" s="45" t="e">
        <f>'ЗЭГ FIT20'!AK17*0.9</f>
        <v>#REF!</v>
      </c>
      <c r="AL7" s="45" t="e">
        <f>'ЗЭГ FIT20'!AL17*0.9</f>
        <v>#REF!</v>
      </c>
      <c r="AM7" s="45" t="e">
        <f>'ЗЭГ FIT20'!AM17*0.9</f>
        <v>#REF!</v>
      </c>
      <c r="AN7" s="45" t="e">
        <f>'ЗЭГ FIT20'!AN17*0.9</f>
        <v>#REF!</v>
      </c>
      <c r="AO7" s="45" t="e">
        <f>'ЗЭГ FIT20'!AO17*0.9</f>
        <v>#REF!</v>
      </c>
      <c r="AP7" s="45" t="e">
        <f>'ЗЭГ FIT20'!AP17*0.9</f>
        <v>#REF!</v>
      </c>
      <c r="AQ7" s="45" t="e">
        <f>'ЗЭГ FIT20'!AQ17*0.9</f>
        <v>#REF!</v>
      </c>
      <c r="AR7" s="45" t="e">
        <f>'ЗЭГ FIT20'!AR17*0.9</f>
        <v>#REF!</v>
      </c>
      <c r="AS7" s="45" t="e">
        <f>'ЗЭГ FIT20'!AS17*0.9</f>
        <v>#REF!</v>
      </c>
      <c r="AT7" s="45" t="e">
        <f>'ЗЭГ FIT20'!AT17*0.9</f>
        <v>#REF!</v>
      </c>
      <c r="AU7" s="45" t="e">
        <f>'ЗЭГ FIT20'!AU17*0.9</f>
        <v>#REF!</v>
      </c>
      <c r="AV7" s="45" t="e">
        <f>'ЗЭГ FIT20'!AV17*0.9</f>
        <v>#REF!</v>
      </c>
      <c r="AW7" s="45" t="e">
        <f>'ЗЭГ FIT20'!AW17*0.9</f>
        <v>#REF!</v>
      </c>
      <c r="AX7" s="45" t="e">
        <f>'ЗЭГ FIT20'!AX17*0.9</f>
        <v>#REF!</v>
      </c>
      <c r="AY7" s="45" t="e">
        <f>'ЗЭГ FIT20'!AY17*0.9</f>
        <v>#REF!</v>
      </c>
      <c r="AZ7" s="45" t="e">
        <f>'ЗЭГ FIT20'!AZ17*0.9</f>
        <v>#REF!</v>
      </c>
      <c r="BA7" s="45" t="e">
        <f>'ЗЭГ FIT20'!BA17*0.9</f>
        <v>#REF!</v>
      </c>
      <c r="BB7" s="45" t="e">
        <f>'ЗЭГ FIT20'!BB17*0.9</f>
        <v>#REF!</v>
      </c>
      <c r="BC7" s="45" t="e">
        <f>'ЗЭГ FIT20'!BC17*0.9</f>
        <v>#REF!</v>
      </c>
      <c r="BD7" s="45" t="e">
        <f>'ЗЭГ FIT20'!BD17*0.9</f>
        <v>#REF!</v>
      </c>
      <c r="BE7" s="45" t="e">
        <f>'ЗЭГ FIT20'!BE17*0.9</f>
        <v>#REF!</v>
      </c>
      <c r="BF7" s="45" t="e">
        <f>'ЗЭГ FIT20'!BF17*0.9</f>
        <v>#REF!</v>
      </c>
      <c r="BG7" s="45" t="e">
        <f>'ЗЭГ FIT20'!BG17*0.9</f>
        <v>#REF!</v>
      </c>
      <c r="BH7" s="45" t="e">
        <f>'ЗЭГ FIT20'!BH17*0.9</f>
        <v>#REF!</v>
      </c>
    </row>
    <row r="8" spans="1:70" s="14" customFormat="1" ht="12" customHeight="1" x14ac:dyDescent="0.2">
      <c r="A8" s="33" t="s">
        <v>54</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row>
    <row r="9" spans="1:70" s="14" customFormat="1" ht="12" customHeight="1" x14ac:dyDescent="0.2">
      <c r="A9" s="42">
        <v>1</v>
      </c>
      <c r="B9" s="45" t="e">
        <f>#REF!*0.87</f>
        <v>#REF!</v>
      </c>
      <c r="C9" s="45" t="e">
        <f>#REF!*0.87</f>
        <v>#REF!</v>
      </c>
      <c r="D9" s="45" t="e">
        <f>#REF!*0.87</f>
        <v>#REF!</v>
      </c>
      <c r="E9" s="45" t="e">
        <f>#REF!*0.87</f>
        <v>#REF!</v>
      </c>
      <c r="F9" s="45" t="e">
        <f>#REF!*0.87</f>
        <v>#REF!</v>
      </c>
      <c r="G9" s="45" t="e">
        <f>#REF!*0.87</f>
        <v>#REF!</v>
      </c>
      <c r="H9" s="45" t="e">
        <f>#REF!*0.87</f>
        <v>#REF!</v>
      </c>
      <c r="I9" s="45" t="e">
        <f>#REF!*0.87</f>
        <v>#REF!</v>
      </c>
      <c r="J9" s="45" t="e">
        <f>#REF!*0.87</f>
        <v>#REF!</v>
      </c>
      <c r="K9" s="45" t="e">
        <f>#REF!*0.87</f>
        <v>#REF!</v>
      </c>
      <c r="L9" s="45" t="e">
        <f>#REF!*0.87</f>
        <v>#REF!</v>
      </c>
      <c r="M9" s="45" t="e">
        <f>#REF!*0.87</f>
        <v>#REF!</v>
      </c>
      <c r="N9" s="45" t="e">
        <f>#REF!*0.87</f>
        <v>#REF!</v>
      </c>
      <c r="O9" s="45" t="e">
        <f>#REF!*0.87</f>
        <v>#REF!</v>
      </c>
      <c r="P9" s="45" t="e">
        <f>#REF!*0.87</f>
        <v>#REF!</v>
      </c>
      <c r="Q9" s="45" t="e">
        <f>#REF!*0.87</f>
        <v>#REF!</v>
      </c>
      <c r="R9" s="45" t="e">
        <f>#REF!*0.87</f>
        <v>#REF!</v>
      </c>
      <c r="S9" s="45" t="e">
        <f>#REF!*0.87</f>
        <v>#REF!</v>
      </c>
      <c r="T9" s="45" t="e">
        <f>#REF!*0.87</f>
        <v>#REF!</v>
      </c>
      <c r="U9" s="45" t="e">
        <f>#REF!*0.87</f>
        <v>#REF!</v>
      </c>
      <c r="V9" s="45" t="e">
        <f>#REF!*0.87</f>
        <v>#REF!</v>
      </c>
      <c r="W9" s="45" t="e">
        <f>#REF!*0.87</f>
        <v>#REF!</v>
      </c>
      <c r="X9" s="45" t="e">
        <f>#REF!*0.87</f>
        <v>#REF!</v>
      </c>
      <c r="Y9" s="45" t="e">
        <f>#REF!*0.87</f>
        <v>#REF!</v>
      </c>
      <c r="Z9" s="45" t="e">
        <f>#REF!*0.87</f>
        <v>#REF!</v>
      </c>
      <c r="AA9" s="45" t="e">
        <f>'ЗЭГ FIT20'!AA19*0.9</f>
        <v>#REF!</v>
      </c>
      <c r="AB9" s="45" t="e">
        <f>'ЗЭГ FIT20'!AB19*0.9</f>
        <v>#REF!</v>
      </c>
      <c r="AC9" s="45" t="e">
        <f>'ЗЭГ FIT20'!AC19*0.9</f>
        <v>#REF!</v>
      </c>
      <c r="AD9" s="45" t="e">
        <f>'ЗЭГ FIT20'!AD19*0.9</f>
        <v>#REF!</v>
      </c>
      <c r="AE9" s="45" t="e">
        <f>'ЗЭГ FIT20'!AE19*0.9</f>
        <v>#REF!</v>
      </c>
      <c r="AF9" s="45" t="e">
        <f>'ЗЭГ FIT20'!AF19*0.9</f>
        <v>#REF!</v>
      </c>
      <c r="AG9" s="45" t="e">
        <f>'ЗЭГ FIT20'!AG19*0.9</f>
        <v>#REF!</v>
      </c>
      <c r="AH9" s="45" t="e">
        <f>'ЗЭГ FIT20'!AH19*0.9</f>
        <v>#REF!</v>
      </c>
      <c r="AI9" s="45" t="e">
        <f>'ЗЭГ FIT20'!AI19*0.9</f>
        <v>#REF!</v>
      </c>
      <c r="AJ9" s="45" t="e">
        <f>'ЗЭГ FIT20'!AJ19*0.9</f>
        <v>#REF!</v>
      </c>
      <c r="AK9" s="45" t="e">
        <f>'ЗЭГ FIT20'!AK19*0.9</f>
        <v>#REF!</v>
      </c>
      <c r="AL9" s="45" t="e">
        <f>'ЗЭГ FIT20'!AL19*0.9</f>
        <v>#REF!</v>
      </c>
      <c r="AM9" s="45" t="e">
        <f>'ЗЭГ FIT20'!AM19*0.9</f>
        <v>#REF!</v>
      </c>
      <c r="AN9" s="45" t="e">
        <f>'ЗЭГ FIT20'!AN19*0.9</f>
        <v>#REF!</v>
      </c>
      <c r="AO9" s="45" t="e">
        <f>'ЗЭГ FIT20'!AO19*0.9</f>
        <v>#REF!</v>
      </c>
      <c r="AP9" s="45" t="e">
        <f>'ЗЭГ FIT20'!AP19*0.9</f>
        <v>#REF!</v>
      </c>
      <c r="AQ9" s="45" t="e">
        <f>'ЗЭГ FIT20'!AQ19*0.9</f>
        <v>#REF!</v>
      </c>
      <c r="AR9" s="45" t="e">
        <f>'ЗЭГ FIT20'!AR19*0.9</f>
        <v>#REF!</v>
      </c>
      <c r="AS9" s="45" t="e">
        <f>'ЗЭГ FIT20'!AS19*0.9</f>
        <v>#REF!</v>
      </c>
      <c r="AT9" s="45" t="e">
        <f>'ЗЭГ FIT20'!AT19*0.9</f>
        <v>#REF!</v>
      </c>
      <c r="AU9" s="45" t="e">
        <f>'ЗЭГ FIT20'!AU19*0.9</f>
        <v>#REF!</v>
      </c>
      <c r="AV9" s="45" t="e">
        <f>'ЗЭГ FIT20'!AV19*0.9</f>
        <v>#REF!</v>
      </c>
      <c r="AW9" s="45" t="e">
        <f>'ЗЭГ FIT20'!AW19*0.9</f>
        <v>#REF!</v>
      </c>
      <c r="AX9" s="45" t="e">
        <f>'ЗЭГ FIT20'!AX19*0.9</f>
        <v>#REF!</v>
      </c>
      <c r="AY9" s="45" t="e">
        <f>'ЗЭГ FIT20'!AY19*0.9</f>
        <v>#REF!</v>
      </c>
      <c r="AZ9" s="45" t="e">
        <f>'ЗЭГ FIT20'!AZ19*0.9</f>
        <v>#REF!</v>
      </c>
      <c r="BA9" s="45" t="e">
        <f>'ЗЭГ FIT20'!BA19*0.9</f>
        <v>#REF!</v>
      </c>
      <c r="BB9" s="45" t="e">
        <f>'ЗЭГ FIT20'!BB19*0.9</f>
        <v>#REF!</v>
      </c>
      <c r="BC9" s="45" t="e">
        <f>'ЗЭГ FIT20'!BC19*0.9</f>
        <v>#REF!</v>
      </c>
      <c r="BD9" s="45" t="e">
        <f>'ЗЭГ FIT20'!BD19*0.9</f>
        <v>#REF!</v>
      </c>
      <c r="BE9" s="45" t="e">
        <f>'ЗЭГ FIT20'!BE19*0.9</f>
        <v>#REF!</v>
      </c>
      <c r="BF9" s="45" t="e">
        <f>'ЗЭГ FIT20'!BF19*0.9</f>
        <v>#REF!</v>
      </c>
      <c r="BG9" s="45" t="e">
        <f>'ЗЭГ FIT20'!BG19*0.9</f>
        <v>#REF!</v>
      </c>
      <c r="BH9" s="45" t="e">
        <f>'ЗЭГ FIT20'!BH19*0.9</f>
        <v>#REF!</v>
      </c>
    </row>
    <row r="10" spans="1:70" s="14" customFormat="1" ht="12" customHeight="1" x14ac:dyDescent="0.2">
      <c r="A10" s="42">
        <v>2</v>
      </c>
      <c r="B10" s="45" t="e">
        <f>#REF!*0.87</f>
        <v>#REF!</v>
      </c>
      <c r="C10" s="45" t="e">
        <f>#REF!*0.87</f>
        <v>#REF!</v>
      </c>
      <c r="D10" s="45" t="e">
        <f>#REF!*0.87</f>
        <v>#REF!</v>
      </c>
      <c r="E10" s="45" t="e">
        <f>#REF!*0.87</f>
        <v>#REF!</v>
      </c>
      <c r="F10" s="45" t="e">
        <f>#REF!*0.87</f>
        <v>#REF!</v>
      </c>
      <c r="G10" s="45" t="e">
        <f>#REF!*0.87</f>
        <v>#REF!</v>
      </c>
      <c r="H10" s="45" t="e">
        <f>#REF!*0.87</f>
        <v>#REF!</v>
      </c>
      <c r="I10" s="45" t="e">
        <f>#REF!*0.87</f>
        <v>#REF!</v>
      </c>
      <c r="J10" s="45" t="e">
        <f>#REF!*0.87</f>
        <v>#REF!</v>
      </c>
      <c r="K10" s="45" t="e">
        <f>#REF!*0.87</f>
        <v>#REF!</v>
      </c>
      <c r="L10" s="45" t="e">
        <f>#REF!*0.87</f>
        <v>#REF!</v>
      </c>
      <c r="M10" s="45" t="e">
        <f>#REF!*0.87</f>
        <v>#REF!</v>
      </c>
      <c r="N10" s="45" t="e">
        <f>#REF!*0.87</f>
        <v>#REF!</v>
      </c>
      <c r="O10" s="45" t="e">
        <f>#REF!*0.87</f>
        <v>#REF!</v>
      </c>
      <c r="P10" s="45" t="e">
        <f>#REF!*0.87</f>
        <v>#REF!</v>
      </c>
      <c r="Q10" s="45" t="e">
        <f>#REF!*0.87</f>
        <v>#REF!</v>
      </c>
      <c r="R10" s="45" t="e">
        <f>#REF!*0.87</f>
        <v>#REF!</v>
      </c>
      <c r="S10" s="45" t="e">
        <f>#REF!*0.87</f>
        <v>#REF!</v>
      </c>
      <c r="T10" s="45" t="e">
        <f>#REF!*0.87</f>
        <v>#REF!</v>
      </c>
      <c r="U10" s="45" t="e">
        <f>#REF!*0.87</f>
        <v>#REF!</v>
      </c>
      <c r="V10" s="45" t="e">
        <f>#REF!*0.87</f>
        <v>#REF!</v>
      </c>
      <c r="W10" s="45" t="e">
        <f>#REF!*0.87</f>
        <v>#REF!</v>
      </c>
      <c r="X10" s="45" t="e">
        <f>#REF!*0.87</f>
        <v>#REF!</v>
      </c>
      <c r="Y10" s="45" t="e">
        <f>#REF!*0.87</f>
        <v>#REF!</v>
      </c>
      <c r="Z10" s="45" t="e">
        <f>#REF!*0.87</f>
        <v>#REF!</v>
      </c>
      <c r="AA10" s="45" t="e">
        <f>'ЗЭГ FIT20'!AA20*0.9</f>
        <v>#REF!</v>
      </c>
      <c r="AB10" s="45" t="e">
        <f>'ЗЭГ FIT20'!AB20*0.9</f>
        <v>#REF!</v>
      </c>
      <c r="AC10" s="45" t="e">
        <f>'ЗЭГ FIT20'!AC20*0.9</f>
        <v>#REF!</v>
      </c>
      <c r="AD10" s="45" t="e">
        <f>'ЗЭГ FIT20'!AD20*0.9</f>
        <v>#REF!</v>
      </c>
      <c r="AE10" s="45" t="e">
        <f>'ЗЭГ FIT20'!AE20*0.9</f>
        <v>#REF!</v>
      </c>
      <c r="AF10" s="45" t="e">
        <f>'ЗЭГ FIT20'!AF20*0.9</f>
        <v>#REF!</v>
      </c>
      <c r="AG10" s="45" t="e">
        <f>'ЗЭГ FIT20'!AG20*0.9</f>
        <v>#REF!</v>
      </c>
      <c r="AH10" s="45" t="e">
        <f>'ЗЭГ FIT20'!AH20*0.9</f>
        <v>#REF!</v>
      </c>
      <c r="AI10" s="45" t="e">
        <f>'ЗЭГ FIT20'!AI20*0.9</f>
        <v>#REF!</v>
      </c>
      <c r="AJ10" s="45" t="e">
        <f>'ЗЭГ FIT20'!AJ20*0.9</f>
        <v>#REF!</v>
      </c>
      <c r="AK10" s="45" t="e">
        <f>'ЗЭГ FIT20'!AK20*0.9</f>
        <v>#REF!</v>
      </c>
      <c r="AL10" s="45" t="e">
        <f>'ЗЭГ FIT20'!AL20*0.9</f>
        <v>#REF!</v>
      </c>
      <c r="AM10" s="45" t="e">
        <f>'ЗЭГ FIT20'!AM20*0.9</f>
        <v>#REF!</v>
      </c>
      <c r="AN10" s="45" t="e">
        <f>'ЗЭГ FIT20'!AN20*0.9</f>
        <v>#REF!</v>
      </c>
      <c r="AO10" s="45" t="e">
        <f>'ЗЭГ FIT20'!AO20*0.9</f>
        <v>#REF!</v>
      </c>
      <c r="AP10" s="45" t="e">
        <f>'ЗЭГ FIT20'!AP20*0.9</f>
        <v>#REF!</v>
      </c>
      <c r="AQ10" s="45" t="e">
        <f>'ЗЭГ FIT20'!AQ20*0.9</f>
        <v>#REF!</v>
      </c>
      <c r="AR10" s="45" t="e">
        <f>'ЗЭГ FIT20'!AR20*0.9</f>
        <v>#REF!</v>
      </c>
      <c r="AS10" s="45" t="e">
        <f>'ЗЭГ FIT20'!AS20*0.9</f>
        <v>#REF!</v>
      </c>
      <c r="AT10" s="45" t="e">
        <f>'ЗЭГ FIT20'!AT20*0.9</f>
        <v>#REF!</v>
      </c>
      <c r="AU10" s="45" t="e">
        <f>'ЗЭГ FIT20'!AU20*0.9</f>
        <v>#REF!</v>
      </c>
      <c r="AV10" s="45" t="e">
        <f>'ЗЭГ FIT20'!AV20*0.9</f>
        <v>#REF!</v>
      </c>
      <c r="AW10" s="45" t="e">
        <f>'ЗЭГ FIT20'!AW20*0.9</f>
        <v>#REF!</v>
      </c>
      <c r="AX10" s="45" t="e">
        <f>'ЗЭГ FIT20'!AX20*0.9</f>
        <v>#REF!</v>
      </c>
      <c r="AY10" s="45" t="e">
        <f>'ЗЭГ FIT20'!AY20*0.9</f>
        <v>#REF!</v>
      </c>
      <c r="AZ10" s="45" t="e">
        <f>'ЗЭГ FIT20'!AZ20*0.9</f>
        <v>#REF!</v>
      </c>
      <c r="BA10" s="45" t="e">
        <f>'ЗЭГ FIT20'!BA20*0.9</f>
        <v>#REF!</v>
      </c>
      <c r="BB10" s="45" t="e">
        <f>'ЗЭГ FIT20'!BB20*0.9</f>
        <v>#REF!</v>
      </c>
      <c r="BC10" s="45" t="e">
        <f>'ЗЭГ FIT20'!BC20*0.9</f>
        <v>#REF!</v>
      </c>
      <c r="BD10" s="45" t="e">
        <f>'ЗЭГ FIT20'!BD20*0.9</f>
        <v>#REF!</v>
      </c>
      <c r="BE10" s="45" t="e">
        <f>'ЗЭГ FIT20'!BE20*0.9</f>
        <v>#REF!</v>
      </c>
      <c r="BF10" s="45" t="e">
        <f>'ЗЭГ FIT20'!BF20*0.9</f>
        <v>#REF!</v>
      </c>
      <c r="BG10" s="45" t="e">
        <f>'ЗЭГ FIT20'!BG20*0.9</f>
        <v>#REF!</v>
      </c>
      <c r="BH10" s="45" t="e">
        <f>'ЗЭГ FIT20'!BH20*0.9</f>
        <v>#REF!</v>
      </c>
    </row>
    <row r="11" spans="1:70" s="14" customFormat="1" ht="12" customHeight="1" x14ac:dyDescent="0.2">
      <c r="A11" s="125"/>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2"/>
      <c r="BE11" s="122"/>
    </row>
    <row r="12" spans="1:70" ht="17.25" customHeight="1" x14ac:dyDescent="0.2">
      <c r="A12" s="251" t="s">
        <v>156</v>
      </c>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3"/>
    </row>
    <row r="13" spans="1:70" ht="15" customHeight="1" x14ac:dyDescent="0.2">
      <c r="A13" s="254"/>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6"/>
    </row>
    <row r="14" spans="1:70" x14ac:dyDescent="0.2">
      <c r="A14" s="257"/>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9"/>
    </row>
    <row r="15" spans="1:70" x14ac:dyDescent="0.2">
      <c r="A15" s="2"/>
    </row>
    <row r="16" spans="1:70" x14ac:dyDescent="0.2">
      <c r="A16" s="231" t="s">
        <v>157</v>
      </c>
    </row>
    <row r="17" spans="1:24" x14ac:dyDescent="0.2">
      <c r="A17" s="231"/>
    </row>
    <row r="18" spans="1:24" x14ac:dyDescent="0.2">
      <c r="A18" s="231"/>
    </row>
    <row r="19" spans="1:24" x14ac:dyDescent="0.2">
      <c r="A19" s="2"/>
    </row>
    <row r="20" spans="1:24" x14ac:dyDescent="0.2">
      <c r="A20" s="87" t="s">
        <v>80</v>
      </c>
    </row>
    <row r="21" spans="1:24" ht="24" x14ac:dyDescent="0.2">
      <c r="A21" s="109" t="s">
        <v>124</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row>
    <row r="22" spans="1:24" ht="24" x14ac:dyDescent="0.2">
      <c r="A22" s="109" t="s">
        <v>132</v>
      </c>
      <c r="B22" s="108"/>
      <c r="C22" s="108"/>
      <c r="D22" s="108"/>
      <c r="E22" s="108"/>
      <c r="F22" s="108"/>
      <c r="G22" s="108"/>
      <c r="H22" s="108"/>
      <c r="I22" s="108"/>
      <c r="J22" s="108"/>
      <c r="K22" s="108"/>
      <c r="L22" s="108"/>
      <c r="M22" s="108"/>
      <c r="N22" s="108"/>
      <c r="O22" s="108"/>
      <c r="P22" s="108"/>
      <c r="Q22" s="108"/>
      <c r="R22" s="108"/>
      <c r="S22" s="108"/>
      <c r="T22" s="108"/>
      <c r="U22" s="108"/>
      <c r="V22" s="108"/>
      <c r="W22" s="108"/>
      <c r="X22" s="108"/>
    </row>
    <row r="23" spans="1:24" x14ac:dyDescent="0.2">
      <c r="A23" s="13"/>
    </row>
    <row r="24" spans="1:24" x14ac:dyDescent="0.2">
      <c r="A24" s="86" t="s">
        <v>58</v>
      </c>
    </row>
    <row r="25" spans="1:24" x14ac:dyDescent="0.2">
      <c r="A25" s="60" t="s">
        <v>60</v>
      </c>
    </row>
    <row r="26" spans="1:24" x14ac:dyDescent="0.2">
      <c r="A26" s="60" t="s">
        <v>61</v>
      </c>
    </row>
    <row r="27" spans="1:24" x14ac:dyDescent="0.2">
      <c r="A27" s="60" t="s">
        <v>62</v>
      </c>
    </row>
    <row r="28" spans="1:24" x14ac:dyDescent="0.2">
      <c r="A28" s="60" t="s">
        <v>63</v>
      </c>
    </row>
    <row r="29" spans="1:24" ht="24" x14ac:dyDescent="0.2">
      <c r="A29" s="120" t="s">
        <v>136</v>
      </c>
    </row>
    <row r="30" spans="1:24" x14ac:dyDescent="0.2">
      <c r="A30" s="60" t="s">
        <v>101</v>
      </c>
    </row>
    <row r="31" spans="1:24" x14ac:dyDescent="0.2">
      <c r="A31" s="110" t="s">
        <v>150</v>
      </c>
    </row>
    <row r="32" spans="1:24" ht="31.5" x14ac:dyDescent="0.2">
      <c r="A32" s="117" t="s">
        <v>125</v>
      </c>
    </row>
    <row r="33" spans="1:30" ht="31.5" x14ac:dyDescent="0.2">
      <c r="A33" s="121" t="s">
        <v>143</v>
      </c>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30" ht="21" x14ac:dyDescent="0.2">
      <c r="A34" s="121" t="s">
        <v>144</v>
      </c>
      <c r="B34" s="102"/>
      <c r="C34" s="102"/>
      <c r="D34" s="102"/>
      <c r="E34" s="102"/>
      <c r="F34" s="102"/>
      <c r="G34" s="102"/>
      <c r="H34" s="102"/>
      <c r="I34" s="102"/>
      <c r="J34" s="102"/>
      <c r="K34" s="102"/>
      <c r="L34" s="102"/>
      <c r="M34" s="102"/>
      <c r="N34" s="102"/>
      <c r="O34" s="102"/>
      <c r="P34" s="102"/>
      <c r="Q34" s="102"/>
      <c r="R34" s="102"/>
      <c r="S34" s="102"/>
      <c r="T34" s="102"/>
      <c r="U34" s="102"/>
      <c r="V34" s="102"/>
      <c r="W34" s="103"/>
      <c r="X34" s="103"/>
      <c r="Y34" s="103"/>
      <c r="Z34" s="112"/>
      <c r="AA34" s="107"/>
      <c r="AB34" s="107"/>
      <c r="AC34" s="107"/>
      <c r="AD34" s="107"/>
    </row>
    <row r="35" spans="1:30" ht="21" x14ac:dyDescent="0.2">
      <c r="A35" s="121" t="s">
        <v>145</v>
      </c>
      <c r="B35" s="102"/>
      <c r="C35" s="102"/>
      <c r="D35" s="102"/>
      <c r="E35" s="102"/>
      <c r="F35" s="102"/>
      <c r="G35" s="102"/>
      <c r="H35" s="102"/>
      <c r="I35" s="102"/>
      <c r="J35" s="102"/>
      <c r="K35" s="102"/>
      <c r="L35" s="102"/>
      <c r="M35" s="102"/>
      <c r="N35" s="102"/>
      <c r="O35" s="102"/>
      <c r="P35" s="102"/>
      <c r="Q35" s="102"/>
      <c r="R35" s="102"/>
      <c r="S35" s="102"/>
      <c r="T35" s="102"/>
      <c r="U35" s="102"/>
      <c r="V35" s="102"/>
      <c r="W35" s="103"/>
      <c r="X35" s="103"/>
      <c r="Y35" s="103"/>
      <c r="Z35" s="112"/>
      <c r="AA35" s="107"/>
      <c r="AB35" s="107"/>
      <c r="AC35" s="107"/>
      <c r="AD35" s="107"/>
    </row>
    <row r="36" spans="1:30" ht="42" x14ac:dyDescent="0.2">
      <c r="A36" s="121" t="s">
        <v>146</v>
      </c>
      <c r="B36" s="105"/>
      <c r="C36" s="105"/>
      <c r="D36" s="105"/>
      <c r="E36" s="105"/>
      <c r="F36" s="105"/>
      <c r="G36" s="105"/>
      <c r="H36" s="105"/>
      <c r="I36" s="105"/>
      <c r="J36" s="105"/>
      <c r="K36" s="105"/>
      <c r="L36" s="105"/>
      <c r="M36" s="105"/>
      <c r="N36" s="105"/>
      <c r="O36" s="105"/>
      <c r="P36" s="105"/>
      <c r="Q36" s="105"/>
      <c r="R36" s="105"/>
      <c r="S36" s="105"/>
      <c r="T36" s="105"/>
      <c r="U36" s="105"/>
      <c r="V36" s="105"/>
      <c r="W36" s="106"/>
      <c r="X36" s="106"/>
      <c r="Y36" s="106"/>
      <c r="Z36" s="107"/>
      <c r="AA36" s="107"/>
      <c r="AB36" s="107"/>
      <c r="AC36" s="107"/>
      <c r="AD36" s="107"/>
    </row>
    <row r="37" spans="1:30" ht="42" x14ac:dyDescent="0.2">
      <c r="A37" s="121" t="s">
        <v>147</v>
      </c>
    </row>
    <row r="38" spans="1:30" ht="26.25" x14ac:dyDescent="0.2">
      <c r="A38" s="121" t="s">
        <v>148</v>
      </c>
    </row>
    <row r="39" spans="1:30" ht="26.25" x14ac:dyDescent="0.2">
      <c r="A39" s="121" t="s">
        <v>149</v>
      </c>
    </row>
    <row r="40" spans="1:30" ht="42" x14ac:dyDescent="0.2">
      <c r="A40" s="121" t="s">
        <v>137</v>
      </c>
    </row>
    <row r="41" spans="1:30" ht="21" x14ac:dyDescent="0.2">
      <c r="A41" s="121" t="s">
        <v>138</v>
      </c>
    </row>
    <row r="42" spans="1:30" ht="21" x14ac:dyDescent="0.2">
      <c r="A42" s="121" t="s">
        <v>139</v>
      </c>
    </row>
    <row r="43" spans="1:30" ht="31.5" x14ac:dyDescent="0.2">
      <c r="A43" s="121" t="s">
        <v>140</v>
      </c>
    </row>
    <row r="44" spans="1:30" ht="31.5" x14ac:dyDescent="0.2">
      <c r="A44" s="121" t="s">
        <v>141</v>
      </c>
    </row>
    <row r="45" spans="1:30" ht="31.5" x14ac:dyDescent="0.2">
      <c r="A45" s="121" t="s">
        <v>142</v>
      </c>
    </row>
    <row r="46" spans="1:30" ht="12.75" x14ac:dyDescent="0.2">
      <c r="A46"/>
    </row>
    <row r="47" spans="1:30" ht="31.5" x14ac:dyDescent="0.2">
      <c r="A47" s="111" t="s">
        <v>126</v>
      </c>
    </row>
    <row r="48" spans="1:30" ht="12.75" x14ac:dyDescent="0.2">
      <c r="A48"/>
    </row>
    <row r="49" spans="1:1" ht="31.5" x14ac:dyDescent="0.2">
      <c r="A49" s="111" t="s">
        <v>127</v>
      </c>
    </row>
    <row r="50" spans="1:1" ht="94.5" x14ac:dyDescent="0.2">
      <c r="A50" s="118" t="s">
        <v>133</v>
      </c>
    </row>
    <row r="51" spans="1:1" ht="21" x14ac:dyDescent="0.2">
      <c r="A51" s="111" t="s">
        <v>128</v>
      </c>
    </row>
    <row r="53" spans="1:1" x14ac:dyDescent="0.2">
      <c r="A53" s="91" t="s">
        <v>65</v>
      </c>
    </row>
    <row r="54" spans="1:1" ht="36" x14ac:dyDescent="0.2">
      <c r="A54" s="62" t="s">
        <v>104</v>
      </c>
    </row>
    <row r="55" spans="1:1" ht="36" x14ac:dyDescent="0.2">
      <c r="A55" s="62" t="s">
        <v>105</v>
      </c>
    </row>
  </sheetData>
  <mergeCells count="2">
    <mergeCell ref="A12:BR14"/>
    <mergeCell ref="A16:A18"/>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BR55"/>
  <sheetViews>
    <sheetView zoomScaleNormal="100" workbookViewId="0">
      <pane xSplit="1" topLeftCell="B1" activePane="topRight" state="frozen"/>
      <selection activeCell="BE26" sqref="BE26:BE27"/>
      <selection pane="topRight" activeCell="BF6" sqref="BF6"/>
    </sheetView>
  </sheetViews>
  <sheetFormatPr defaultColWidth="8.42578125" defaultRowHeight="12" x14ac:dyDescent="0.2"/>
  <cols>
    <col min="1" max="1" width="45.570312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hidden="1" customWidth="1"/>
    <col min="33" max="35" width="9.140625" style="2" hidden="1" customWidth="1"/>
    <col min="36" max="42" width="9.7109375" style="2" hidden="1" customWidth="1"/>
    <col min="43" max="49" width="9.28515625" style="2" hidden="1" customWidth="1"/>
    <col min="50" max="57" width="9" style="2" hidden="1" customWidth="1"/>
    <col min="58" max="59" width="9.7109375" style="2" customWidth="1"/>
    <col min="60" max="60" width="10.140625" style="2" customWidth="1"/>
    <col min="61" max="16384" width="8.42578125" style="2"/>
  </cols>
  <sheetData>
    <row r="1" spans="1:70" s="5" customFormat="1" ht="24" x14ac:dyDescent="0.2">
      <c r="A1" s="47" t="s">
        <v>50</v>
      </c>
      <c r="B1" s="76"/>
      <c r="C1" s="76"/>
      <c r="D1" s="76"/>
      <c r="E1" s="76"/>
      <c r="F1" s="76"/>
      <c r="G1" s="76"/>
      <c r="H1" s="76"/>
      <c r="I1" s="76"/>
      <c r="J1" s="76"/>
      <c r="K1" s="76"/>
      <c r="L1" s="76"/>
      <c r="M1" s="76"/>
      <c r="N1" s="76"/>
      <c r="O1" s="76"/>
      <c r="P1" s="76"/>
      <c r="Q1" s="76"/>
      <c r="R1" s="76"/>
      <c r="S1" s="76"/>
      <c r="T1" s="76"/>
      <c r="U1" s="76"/>
      <c r="V1" s="76"/>
      <c r="W1" s="76"/>
      <c r="X1" s="76"/>
    </row>
    <row r="2" spans="1:70" s="129" customFormat="1" ht="15.75" customHeight="1" x14ac:dyDescent="0.2">
      <c r="A2" s="130" t="s">
        <v>155</v>
      </c>
      <c r="B2" s="127"/>
      <c r="C2" s="127"/>
      <c r="D2" s="127"/>
      <c r="E2" s="128"/>
      <c r="F2" s="128"/>
      <c r="G2" s="128"/>
      <c r="H2" s="128"/>
      <c r="I2" s="128"/>
      <c r="J2" s="128"/>
      <c r="K2" s="128"/>
      <c r="L2" s="128"/>
      <c r="M2" s="128"/>
      <c r="N2" s="128"/>
      <c r="O2" s="128"/>
      <c r="P2" s="128"/>
      <c r="Q2" s="128"/>
      <c r="R2" s="128"/>
      <c r="S2" s="128"/>
      <c r="T2" s="128"/>
      <c r="U2" s="128"/>
      <c r="V2" s="128"/>
      <c r="W2" s="128"/>
      <c r="X2" s="128"/>
      <c r="Y2" s="128"/>
      <c r="Z2" s="128"/>
    </row>
    <row r="3" spans="1:70" s="11" customFormat="1" ht="20.25" customHeight="1" x14ac:dyDescent="0.2">
      <c r="A3" s="74" t="s">
        <v>52</v>
      </c>
      <c r="B3" s="10" t="e">
        <f>#REF!</f>
        <v>#REF!</v>
      </c>
      <c r="C3" s="10" t="e">
        <f>#REF!</f>
        <v>#REF!</v>
      </c>
      <c r="D3" s="10" t="e">
        <f>#REF!</f>
        <v>#REF!</v>
      </c>
      <c r="E3" s="10" t="e">
        <f>#REF!</f>
        <v>#REF!</v>
      </c>
      <c r="F3" s="10" t="e">
        <f>#REF!</f>
        <v>#REF!</v>
      </c>
      <c r="G3" s="10" t="e">
        <f>#REF!</f>
        <v>#REF!</v>
      </c>
      <c r="H3" s="10" t="e">
        <f>#REF!</f>
        <v>#REF!</v>
      </c>
      <c r="I3" s="10" t="e">
        <f>#REF!</f>
        <v>#REF!</v>
      </c>
      <c r="J3" s="10" t="e">
        <f>#REF!</f>
        <v>#REF!</v>
      </c>
      <c r="K3" s="10" t="e">
        <f>#REF!</f>
        <v>#REF!</v>
      </c>
      <c r="L3" s="10" t="e">
        <f>#REF!</f>
        <v>#REF!</v>
      </c>
      <c r="M3" s="10" t="e">
        <f>#REF!</f>
        <v>#REF!</v>
      </c>
      <c r="N3" s="10" t="e">
        <f>#REF!</f>
        <v>#REF!</v>
      </c>
      <c r="O3" s="10" t="e">
        <f>#REF!</f>
        <v>#REF!</v>
      </c>
      <c r="P3" s="10" t="e">
        <f>#REF!</f>
        <v>#REF!</v>
      </c>
      <c r="Q3" s="10" t="e">
        <f>#REF!</f>
        <v>#REF!</v>
      </c>
      <c r="R3" s="10" t="e">
        <f>#REF!</f>
        <v>#REF!</v>
      </c>
      <c r="S3" s="10" t="e">
        <f>#REF!</f>
        <v>#REF!</v>
      </c>
      <c r="T3" s="10" t="e">
        <f>#REF!</f>
        <v>#REF!</v>
      </c>
      <c r="U3" s="10" t="e">
        <f>#REF!</f>
        <v>#REF!</v>
      </c>
      <c r="V3" s="10" t="e">
        <f>#REF!</f>
        <v>#REF!</v>
      </c>
      <c r="W3" s="73" t="e">
        <f>#REF!</f>
        <v>#REF!</v>
      </c>
      <c r="X3" s="73" t="e">
        <f>#REF!</f>
        <v>#REF!</v>
      </c>
      <c r="Y3" s="73" t="e">
        <f>#REF!</f>
        <v>#REF!</v>
      </c>
      <c r="Z3" s="73" t="e">
        <f>#REF!</f>
        <v>#REF!</v>
      </c>
      <c r="AA3" s="73" t="e">
        <f>'ЗЭГ FIT20'!AA3</f>
        <v>#REF!</v>
      </c>
      <c r="AB3" s="73" t="e">
        <f>'ЗЭГ FIT20'!AB3</f>
        <v>#REF!</v>
      </c>
      <c r="AC3" s="73" t="e">
        <f>'ЗЭГ FIT20'!AC3</f>
        <v>#REF!</v>
      </c>
      <c r="AD3" s="73" t="e">
        <f>'ЗЭГ FIT20'!AD3</f>
        <v>#REF!</v>
      </c>
      <c r="AE3" s="73" t="e">
        <f>'ЗЭГ FIT20'!AE3</f>
        <v>#REF!</v>
      </c>
      <c r="AF3" s="73" t="e">
        <f>'ЗЭГ FIT20'!AF3</f>
        <v>#REF!</v>
      </c>
      <c r="AG3" s="73" t="e">
        <f>'ЗЭГ FIT20'!AG3</f>
        <v>#REF!</v>
      </c>
      <c r="AH3" s="73" t="e">
        <f>'ЗЭГ FIT20'!AH3</f>
        <v>#REF!</v>
      </c>
      <c r="AI3" s="73" t="e">
        <f>'ЗЭГ FIT20'!AI3</f>
        <v>#REF!</v>
      </c>
      <c r="AJ3" s="73" t="e">
        <f>'ЗЭГ FIT20'!AJ3</f>
        <v>#REF!</v>
      </c>
      <c r="AK3" s="73" t="e">
        <f>'ЗЭГ FIT20'!AK3</f>
        <v>#REF!</v>
      </c>
      <c r="AL3" s="73" t="e">
        <f>'ЗЭГ FIT20'!AL3</f>
        <v>#REF!</v>
      </c>
      <c r="AM3" s="73" t="e">
        <f>'ЗЭГ FIT20'!AM3</f>
        <v>#REF!</v>
      </c>
      <c r="AN3" s="73" t="e">
        <f>'ЗЭГ FIT20'!AN3</f>
        <v>#REF!</v>
      </c>
      <c r="AO3" s="73" t="e">
        <f>'ЗЭГ FIT20'!AO3</f>
        <v>#REF!</v>
      </c>
      <c r="AP3" s="73" t="e">
        <f>'ЗЭГ FIT20'!AP3</f>
        <v>#REF!</v>
      </c>
      <c r="AQ3" s="73" t="e">
        <f>'ЗЭГ FIT20'!AQ3</f>
        <v>#REF!</v>
      </c>
      <c r="AR3" s="73" t="e">
        <f>'ЗЭГ FIT20'!AR3</f>
        <v>#REF!</v>
      </c>
      <c r="AS3" s="73" t="e">
        <f>'ЗЭГ FIT20'!AS3</f>
        <v>#REF!</v>
      </c>
      <c r="AT3" s="73" t="e">
        <f>'ЗЭГ FIT20'!AT3</f>
        <v>#REF!</v>
      </c>
      <c r="AU3" s="73" t="e">
        <f>'ЗЭГ FIT20'!AU3</f>
        <v>#REF!</v>
      </c>
      <c r="AV3" s="73" t="e">
        <f>'ЗЭГ FIT20'!AV3</f>
        <v>#REF!</v>
      </c>
      <c r="AW3" s="73" t="e">
        <f>'ЗЭГ FIT20'!AW3</f>
        <v>#REF!</v>
      </c>
      <c r="AX3" s="73" t="e">
        <f>'ЗЭГ FIT20'!AX3</f>
        <v>#REF!</v>
      </c>
      <c r="AY3" s="73" t="e">
        <f>'ЗЭГ FIT20'!AY3</f>
        <v>#REF!</v>
      </c>
      <c r="AZ3" s="73" t="e">
        <f>'ЗЭГ FIT20'!AZ3</f>
        <v>#REF!</v>
      </c>
      <c r="BA3" s="73" t="e">
        <f>'ЗЭГ FIT20'!BA3</f>
        <v>#REF!</v>
      </c>
      <c r="BB3" s="73" t="e">
        <f>'ЗЭГ FIT20'!BB3</f>
        <v>#REF!</v>
      </c>
      <c r="BC3" s="73" t="e">
        <f>'ЗЭГ FIT20'!BC3</f>
        <v>#REF!</v>
      </c>
      <c r="BD3" s="73" t="e">
        <f>'ЗЭГ FIT20'!BD3</f>
        <v>#REF!</v>
      </c>
      <c r="BE3" s="73" t="e">
        <f>'ЗЭГ FIT20'!BE3</f>
        <v>#REF!</v>
      </c>
      <c r="BF3" s="73" t="e">
        <f>'ЗЭГ FIT20'!BF3</f>
        <v>#REF!</v>
      </c>
      <c r="BG3" s="73" t="e">
        <f>'ЗЭГ FIT20'!BG3</f>
        <v>#REF!</v>
      </c>
      <c r="BH3" s="73" t="e">
        <f>'ЗЭГ FIT20'!BH3</f>
        <v>#REF!</v>
      </c>
    </row>
    <row r="4" spans="1:70" s="11" customFormat="1" ht="20.25" customHeight="1" x14ac:dyDescent="0.2">
      <c r="A4" s="74"/>
      <c r="B4" s="10"/>
      <c r="C4" s="10"/>
      <c r="D4" s="10"/>
      <c r="E4" s="10"/>
      <c r="F4" s="10"/>
      <c r="G4" s="10"/>
      <c r="H4" s="10"/>
      <c r="I4" s="10"/>
      <c r="J4" s="10"/>
      <c r="K4" s="10"/>
      <c r="L4" s="10"/>
      <c r="M4" s="10"/>
      <c r="N4" s="10"/>
      <c r="O4" s="10"/>
      <c r="P4" s="10"/>
      <c r="Q4" s="10"/>
      <c r="R4" s="10"/>
      <c r="S4" s="10"/>
      <c r="T4" s="10"/>
      <c r="U4" s="10"/>
      <c r="V4" s="10"/>
      <c r="W4" s="73" t="e">
        <f>#REF!</f>
        <v>#REF!</v>
      </c>
      <c r="X4" s="73" t="e">
        <f>#REF!</f>
        <v>#REF!</v>
      </c>
      <c r="Y4" s="73" t="e">
        <f>#REF!</f>
        <v>#REF!</v>
      </c>
      <c r="Z4" s="73" t="e">
        <f>#REF!</f>
        <v>#REF!</v>
      </c>
      <c r="AA4" s="73" t="e">
        <f>'ЗЭГ FIT20'!AA4</f>
        <v>#REF!</v>
      </c>
      <c r="AB4" s="73" t="e">
        <f>'ЗЭГ FIT20'!AB4</f>
        <v>#REF!</v>
      </c>
      <c r="AC4" s="73" t="e">
        <f>'ЗЭГ FIT20'!AC4</f>
        <v>#REF!</v>
      </c>
      <c r="AD4" s="73" t="e">
        <f>'ЗЭГ FIT20'!AD4</f>
        <v>#REF!</v>
      </c>
      <c r="AE4" s="73" t="e">
        <f>'ЗЭГ FIT20'!AE4</f>
        <v>#REF!</v>
      </c>
      <c r="AF4" s="73" t="e">
        <f>'ЗЭГ FIT20'!AF4</f>
        <v>#REF!</v>
      </c>
      <c r="AG4" s="73" t="e">
        <f>'ЗЭГ FIT20'!AG4</f>
        <v>#REF!</v>
      </c>
      <c r="AH4" s="73" t="e">
        <f>'ЗЭГ FIT20'!AH4</f>
        <v>#REF!</v>
      </c>
      <c r="AI4" s="73" t="e">
        <f>'ЗЭГ FIT20'!AI4</f>
        <v>#REF!</v>
      </c>
      <c r="AJ4" s="73" t="e">
        <f>'ЗЭГ FIT20'!AJ4</f>
        <v>#REF!</v>
      </c>
      <c r="AK4" s="73" t="e">
        <f>'ЗЭГ FIT20'!AK4</f>
        <v>#REF!</v>
      </c>
      <c r="AL4" s="73" t="e">
        <f>'ЗЭГ FIT20'!AL4</f>
        <v>#REF!</v>
      </c>
      <c r="AM4" s="73" t="e">
        <f>'ЗЭГ FIT20'!AM4</f>
        <v>#REF!</v>
      </c>
      <c r="AN4" s="73" t="e">
        <f>'ЗЭГ FIT20'!AN4</f>
        <v>#REF!</v>
      </c>
      <c r="AO4" s="73" t="e">
        <f>'ЗЭГ FIT20'!AO4</f>
        <v>#REF!</v>
      </c>
      <c r="AP4" s="73" t="e">
        <f>'ЗЭГ FIT20'!AP4</f>
        <v>#REF!</v>
      </c>
      <c r="AQ4" s="73" t="e">
        <f>'ЗЭГ FIT20'!AQ4</f>
        <v>#REF!</v>
      </c>
      <c r="AR4" s="73" t="e">
        <f>'ЗЭГ FIT20'!AR4</f>
        <v>#REF!</v>
      </c>
      <c r="AS4" s="73" t="e">
        <f>'ЗЭГ FIT20'!AS4</f>
        <v>#REF!</v>
      </c>
      <c r="AT4" s="73" t="e">
        <f>'ЗЭГ FIT20'!AT4</f>
        <v>#REF!</v>
      </c>
      <c r="AU4" s="73" t="e">
        <f>'ЗЭГ FIT20'!AU4</f>
        <v>#REF!</v>
      </c>
      <c r="AV4" s="73" t="e">
        <f>'ЗЭГ FIT20'!AV4</f>
        <v>#REF!</v>
      </c>
      <c r="AW4" s="73" t="e">
        <f>'ЗЭГ FIT20'!AW4</f>
        <v>#REF!</v>
      </c>
      <c r="AX4" s="73" t="e">
        <f>'ЗЭГ FIT20'!AX4</f>
        <v>#REF!</v>
      </c>
      <c r="AY4" s="73" t="e">
        <f>'ЗЭГ FIT20'!AY4</f>
        <v>#REF!</v>
      </c>
      <c r="AZ4" s="73" t="e">
        <f>'ЗЭГ FIT20'!AZ4</f>
        <v>#REF!</v>
      </c>
      <c r="BA4" s="73" t="e">
        <f>'ЗЭГ FIT20'!BA4</f>
        <v>#REF!</v>
      </c>
      <c r="BB4" s="73" t="e">
        <f>'ЗЭГ FIT20'!BB4</f>
        <v>#REF!</v>
      </c>
      <c r="BC4" s="73" t="e">
        <f>'ЗЭГ FIT20'!BC4</f>
        <v>#REF!</v>
      </c>
      <c r="BD4" s="73" t="e">
        <f>'ЗЭГ FIT20'!BD4</f>
        <v>#REF!</v>
      </c>
      <c r="BE4" s="73" t="e">
        <f>'ЗЭГ FIT20'!BE4</f>
        <v>#REF!</v>
      </c>
      <c r="BF4" s="73" t="e">
        <f>'ЗЭГ FIT20'!BF4</f>
        <v>#REF!</v>
      </c>
      <c r="BG4" s="73" t="e">
        <f>'ЗЭГ FIT20'!BG4</f>
        <v>#REF!</v>
      </c>
      <c r="BH4" s="73" t="e">
        <f>'ЗЭГ FIT20'!BH4</f>
        <v>#REF!</v>
      </c>
    </row>
    <row r="5" spans="1:70" s="14" customFormat="1" ht="12" customHeight="1" x14ac:dyDescent="0.2">
      <c r="A5" s="33" t="s">
        <v>53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70" s="14" customFormat="1" ht="12" customHeight="1" x14ac:dyDescent="0.2">
      <c r="A6" s="42">
        <v>1</v>
      </c>
      <c r="B6" s="45" t="e">
        <f>#REF!*0.87</f>
        <v>#REF!</v>
      </c>
      <c r="C6" s="45" t="e">
        <f>#REF!*0.87</f>
        <v>#REF!</v>
      </c>
      <c r="D6" s="45" t="e">
        <f>#REF!*0.87</f>
        <v>#REF!</v>
      </c>
      <c r="E6" s="45" t="e">
        <f>#REF!*0.87</f>
        <v>#REF!</v>
      </c>
      <c r="F6" s="45" t="e">
        <f>#REF!*0.87</f>
        <v>#REF!</v>
      </c>
      <c r="G6" s="45" t="e">
        <f>#REF!*0.87</f>
        <v>#REF!</v>
      </c>
      <c r="H6" s="45" t="e">
        <f>#REF!*0.87</f>
        <v>#REF!</v>
      </c>
      <c r="I6" s="45" t="e">
        <f>#REF!*0.87</f>
        <v>#REF!</v>
      </c>
      <c r="J6" s="45" t="e">
        <f>#REF!*0.87</f>
        <v>#REF!</v>
      </c>
      <c r="K6" s="45" t="e">
        <f>#REF!*0.87</f>
        <v>#REF!</v>
      </c>
      <c r="L6" s="45" t="e">
        <f>#REF!*0.87</f>
        <v>#REF!</v>
      </c>
      <c r="M6" s="45" t="e">
        <f>#REF!*0.87</f>
        <v>#REF!</v>
      </c>
      <c r="N6" s="45" t="e">
        <f>#REF!*0.87</f>
        <v>#REF!</v>
      </c>
      <c r="O6" s="45" t="e">
        <f>#REF!*0.87</f>
        <v>#REF!</v>
      </c>
      <c r="P6" s="45" t="e">
        <f>#REF!*0.87</f>
        <v>#REF!</v>
      </c>
      <c r="Q6" s="45" t="e">
        <f>#REF!*0.87</f>
        <v>#REF!</v>
      </c>
      <c r="R6" s="45" t="e">
        <f>#REF!*0.87</f>
        <v>#REF!</v>
      </c>
      <c r="S6" s="45" t="e">
        <f>#REF!*0.87</f>
        <v>#REF!</v>
      </c>
      <c r="T6" s="45" t="e">
        <f>#REF!*0.87</f>
        <v>#REF!</v>
      </c>
      <c r="U6" s="45" t="e">
        <f>#REF!*0.87</f>
        <v>#REF!</v>
      </c>
      <c r="V6" s="45" t="e">
        <f>#REF!*0.87</f>
        <v>#REF!</v>
      </c>
      <c r="W6" s="45" t="e">
        <f>#REF!*0.87</f>
        <v>#REF!</v>
      </c>
      <c r="X6" s="45" t="e">
        <f>#REF!*0.87</f>
        <v>#REF!</v>
      </c>
      <c r="Y6" s="45" t="e">
        <f>#REF!*0.87</f>
        <v>#REF!</v>
      </c>
      <c r="Z6" s="45" t="e">
        <f>#REF!*0.87</f>
        <v>#REF!</v>
      </c>
      <c r="AA6" s="45" t="e">
        <f>'ЗЭГ FIT20'!AA26+25</f>
        <v>#REF!</v>
      </c>
      <c r="AB6" s="45" t="e">
        <f>'ЗЭГ FIT20'!AB26+25</f>
        <v>#REF!</v>
      </c>
      <c r="AC6" s="45" t="e">
        <f>'ЗЭГ FIT20'!AC26+25</f>
        <v>#REF!</v>
      </c>
      <c r="AD6" s="45" t="e">
        <f>'ЗЭГ FIT20'!AD26+25</f>
        <v>#REF!</v>
      </c>
      <c r="AE6" s="45" t="e">
        <f>'ЗЭГ FIT20'!AE26+25</f>
        <v>#REF!</v>
      </c>
      <c r="AF6" s="45" t="e">
        <f>'ЗЭГ FIT20'!AF26+25</f>
        <v>#REF!</v>
      </c>
      <c r="AG6" s="45" t="e">
        <f>'ЗЭГ FIT20'!AG26+25</f>
        <v>#REF!</v>
      </c>
      <c r="AH6" s="45" t="e">
        <f>'ЗЭГ FIT20'!AH16</f>
        <v>#REF!</v>
      </c>
      <c r="AI6" s="45" t="e">
        <f>'ЗЭГ FIT20'!AI16</f>
        <v>#REF!</v>
      </c>
      <c r="AJ6" s="45" t="e">
        <f>'ЗЭГ FIT20'!AJ16</f>
        <v>#REF!</v>
      </c>
      <c r="AK6" s="45" t="e">
        <f>'ЗЭГ FIT20'!AK16</f>
        <v>#REF!</v>
      </c>
      <c r="AL6" s="45" t="e">
        <f>'ЗЭГ FIT20'!AL16</f>
        <v>#REF!</v>
      </c>
      <c r="AM6" s="45" t="e">
        <f>'ЗЭГ FIT20'!AM16</f>
        <v>#REF!</v>
      </c>
      <c r="AN6" s="45" t="e">
        <f>'ЗЭГ FIT20'!AN16</f>
        <v>#REF!</v>
      </c>
      <c r="AO6" s="45" t="e">
        <f>'ЗЭГ FIT20'!AO16</f>
        <v>#REF!</v>
      </c>
      <c r="AP6" s="45" t="e">
        <f>'ЗЭГ FIT20'!AP16</f>
        <v>#REF!</v>
      </c>
      <c r="AQ6" s="45" t="e">
        <f>'ЗЭГ FIT20'!AQ16</f>
        <v>#REF!</v>
      </c>
      <c r="AR6" s="45" t="e">
        <f>'ЗЭГ FIT20'!AR16</f>
        <v>#REF!</v>
      </c>
      <c r="AS6" s="45" t="e">
        <f>'ЗЭГ FIT20'!AS16</f>
        <v>#REF!</v>
      </c>
      <c r="AT6" s="45" t="e">
        <f>'ЗЭГ FIT20'!AT16</f>
        <v>#REF!</v>
      </c>
      <c r="AU6" s="45" t="e">
        <f>'ЗЭГ FIT20'!AU16</f>
        <v>#REF!</v>
      </c>
      <c r="AV6" s="45" t="e">
        <f>'ЗЭГ FIT20'!AV16</f>
        <v>#REF!</v>
      </c>
      <c r="AW6" s="45" t="e">
        <f>'ЗЭГ FIT20'!AW16</f>
        <v>#REF!</v>
      </c>
      <c r="AX6" s="45" t="e">
        <f>'ЗЭГ FIT20'!AX16</f>
        <v>#REF!</v>
      </c>
      <c r="AY6" s="45" t="e">
        <f>'ЗЭГ FIT20'!AY16</f>
        <v>#REF!</v>
      </c>
      <c r="AZ6" s="45" t="e">
        <f>'ЗЭГ FIT20'!AZ16</f>
        <v>#REF!</v>
      </c>
      <c r="BA6" s="45" t="e">
        <f>'ЗЭГ FIT20'!BA16</f>
        <v>#REF!</v>
      </c>
      <c r="BB6" s="45" t="e">
        <f>'ЗЭГ FIT20'!BB16</f>
        <v>#REF!</v>
      </c>
      <c r="BC6" s="45" t="e">
        <f>'ЗЭГ FIT20'!BC16</f>
        <v>#REF!</v>
      </c>
      <c r="BD6" s="45" t="e">
        <f>'ЗЭГ FIT20'!BD16</f>
        <v>#REF!</v>
      </c>
      <c r="BE6" s="45" t="e">
        <f>'ЗЭГ FIT20'!BE16</f>
        <v>#REF!</v>
      </c>
      <c r="BF6" s="45" t="e">
        <f>'ЗЭГ FIT20'!BF16</f>
        <v>#REF!</v>
      </c>
      <c r="BG6" s="45" t="e">
        <f>'ЗЭГ FIT20'!BG16</f>
        <v>#REF!</v>
      </c>
      <c r="BH6" s="45" t="e">
        <f>'ЗЭГ FIT20'!BH16</f>
        <v>#REF!</v>
      </c>
    </row>
    <row r="7" spans="1:70" s="14" customFormat="1" ht="12" customHeight="1" x14ac:dyDescent="0.2">
      <c r="A7" s="42">
        <v>2</v>
      </c>
      <c r="B7" s="45" t="e">
        <f>#REF!*0.87</f>
        <v>#REF!</v>
      </c>
      <c r="C7" s="45" t="e">
        <f>#REF!*0.87</f>
        <v>#REF!</v>
      </c>
      <c r="D7" s="45" t="e">
        <f>#REF!*0.87</f>
        <v>#REF!</v>
      </c>
      <c r="E7" s="45" t="e">
        <f>#REF!*0.87</f>
        <v>#REF!</v>
      </c>
      <c r="F7" s="45" t="e">
        <f>#REF!*0.87</f>
        <v>#REF!</v>
      </c>
      <c r="G7" s="45" t="e">
        <f>#REF!*0.87</f>
        <v>#REF!</v>
      </c>
      <c r="H7" s="45" t="e">
        <f>#REF!*0.87</f>
        <v>#REF!</v>
      </c>
      <c r="I7" s="45" t="e">
        <f>#REF!*0.87</f>
        <v>#REF!</v>
      </c>
      <c r="J7" s="45" t="e">
        <f>#REF!*0.87</f>
        <v>#REF!</v>
      </c>
      <c r="K7" s="45" t="e">
        <f>#REF!*0.87</f>
        <v>#REF!</v>
      </c>
      <c r="L7" s="45" t="e">
        <f>#REF!*0.87</f>
        <v>#REF!</v>
      </c>
      <c r="M7" s="45" t="e">
        <f>#REF!*0.87</f>
        <v>#REF!</v>
      </c>
      <c r="N7" s="45" t="e">
        <f>#REF!*0.87</f>
        <v>#REF!</v>
      </c>
      <c r="O7" s="45" t="e">
        <f>#REF!*0.87</f>
        <v>#REF!</v>
      </c>
      <c r="P7" s="45" t="e">
        <f>#REF!*0.87</f>
        <v>#REF!</v>
      </c>
      <c r="Q7" s="45" t="e">
        <f>#REF!*0.87</f>
        <v>#REF!</v>
      </c>
      <c r="R7" s="45" t="e">
        <f>#REF!*0.87</f>
        <v>#REF!</v>
      </c>
      <c r="S7" s="45" t="e">
        <f>#REF!*0.87</f>
        <v>#REF!</v>
      </c>
      <c r="T7" s="45" t="e">
        <f>#REF!*0.87</f>
        <v>#REF!</v>
      </c>
      <c r="U7" s="45" t="e">
        <f>#REF!*0.87</f>
        <v>#REF!</v>
      </c>
      <c r="V7" s="45" t="e">
        <f>#REF!*0.87</f>
        <v>#REF!</v>
      </c>
      <c r="W7" s="45" t="e">
        <f>#REF!*0.87</f>
        <v>#REF!</v>
      </c>
      <c r="X7" s="45" t="e">
        <f>#REF!*0.87</f>
        <v>#REF!</v>
      </c>
      <c r="Y7" s="45" t="e">
        <f>#REF!*0.87</f>
        <v>#REF!</v>
      </c>
      <c r="Z7" s="45" t="e">
        <f>#REF!*0.87</f>
        <v>#REF!</v>
      </c>
      <c r="AA7" s="45" t="e">
        <f>'ЗЭГ FIT20'!AA27+25</f>
        <v>#REF!</v>
      </c>
      <c r="AB7" s="45" t="e">
        <f>'ЗЭГ FIT20'!AB27+25</f>
        <v>#REF!</v>
      </c>
      <c r="AC7" s="45" t="e">
        <f>'ЗЭГ FIT20'!AC27+25</f>
        <v>#REF!</v>
      </c>
      <c r="AD7" s="45" t="e">
        <f>'ЗЭГ FIT20'!AD27+25</f>
        <v>#REF!</v>
      </c>
      <c r="AE7" s="45" t="e">
        <f>'ЗЭГ FIT20'!AE27+25</f>
        <v>#REF!</v>
      </c>
      <c r="AF7" s="45" t="e">
        <f>'ЗЭГ FIT20'!AF27+25</f>
        <v>#REF!</v>
      </c>
      <c r="AG7" s="45" t="e">
        <f>'ЗЭГ FIT20'!AG27+25</f>
        <v>#REF!</v>
      </c>
      <c r="AH7" s="45" t="e">
        <f>'ЗЭГ FIT20'!AH17</f>
        <v>#REF!</v>
      </c>
      <c r="AI7" s="45" t="e">
        <f>'ЗЭГ FIT20'!AI17</f>
        <v>#REF!</v>
      </c>
      <c r="AJ7" s="45" t="e">
        <f>'ЗЭГ FIT20'!AJ17</f>
        <v>#REF!</v>
      </c>
      <c r="AK7" s="45" t="e">
        <f>'ЗЭГ FIT20'!AK17</f>
        <v>#REF!</v>
      </c>
      <c r="AL7" s="45" t="e">
        <f>'ЗЭГ FIT20'!AL17</f>
        <v>#REF!</v>
      </c>
      <c r="AM7" s="45" t="e">
        <f>'ЗЭГ FIT20'!AM17</f>
        <v>#REF!</v>
      </c>
      <c r="AN7" s="45" t="e">
        <f>'ЗЭГ FIT20'!AN17</f>
        <v>#REF!</v>
      </c>
      <c r="AO7" s="45" t="e">
        <f>'ЗЭГ FIT20'!AO17</f>
        <v>#REF!</v>
      </c>
      <c r="AP7" s="45" t="e">
        <f>'ЗЭГ FIT20'!AP17</f>
        <v>#REF!</v>
      </c>
      <c r="AQ7" s="45" t="e">
        <f>'ЗЭГ FIT20'!AQ17</f>
        <v>#REF!</v>
      </c>
      <c r="AR7" s="45" t="e">
        <f>'ЗЭГ FIT20'!AR17</f>
        <v>#REF!</v>
      </c>
      <c r="AS7" s="45" t="e">
        <f>'ЗЭГ FIT20'!AS17</f>
        <v>#REF!</v>
      </c>
      <c r="AT7" s="45" t="e">
        <f>'ЗЭГ FIT20'!AT17</f>
        <v>#REF!</v>
      </c>
      <c r="AU7" s="45" t="e">
        <f>'ЗЭГ FIT20'!AU17</f>
        <v>#REF!</v>
      </c>
      <c r="AV7" s="45" t="e">
        <f>'ЗЭГ FIT20'!AV17</f>
        <v>#REF!</v>
      </c>
      <c r="AW7" s="45" t="e">
        <f>'ЗЭГ FIT20'!AW17</f>
        <v>#REF!</v>
      </c>
      <c r="AX7" s="45" t="e">
        <f>'ЗЭГ FIT20'!AX17</f>
        <v>#REF!</v>
      </c>
      <c r="AY7" s="45" t="e">
        <f>'ЗЭГ FIT20'!AY17</f>
        <v>#REF!</v>
      </c>
      <c r="AZ7" s="45" t="e">
        <f>'ЗЭГ FIT20'!AZ17</f>
        <v>#REF!</v>
      </c>
      <c r="BA7" s="45" t="e">
        <f>'ЗЭГ FIT20'!BA17</f>
        <v>#REF!</v>
      </c>
      <c r="BB7" s="45" t="e">
        <f>'ЗЭГ FIT20'!BB17</f>
        <v>#REF!</v>
      </c>
      <c r="BC7" s="45" t="e">
        <f>'ЗЭГ FIT20'!BC17</f>
        <v>#REF!</v>
      </c>
      <c r="BD7" s="45" t="e">
        <f>'ЗЭГ FIT20'!BD17</f>
        <v>#REF!</v>
      </c>
      <c r="BE7" s="45" t="e">
        <f>'ЗЭГ FIT20'!BE17</f>
        <v>#REF!</v>
      </c>
      <c r="BF7" s="45" t="e">
        <f>'ЗЭГ FIT20'!BF17</f>
        <v>#REF!</v>
      </c>
      <c r="BG7" s="45" t="e">
        <f>'ЗЭГ FIT20'!BG17</f>
        <v>#REF!</v>
      </c>
      <c r="BH7" s="45" t="e">
        <f>'ЗЭГ FIT20'!BH17</f>
        <v>#REF!</v>
      </c>
    </row>
    <row r="8" spans="1:70" s="14" customFormat="1" ht="12" customHeight="1" x14ac:dyDescent="0.2">
      <c r="A8" s="33" t="s">
        <v>54</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row>
    <row r="9" spans="1:70" s="14" customFormat="1" ht="12" customHeight="1" x14ac:dyDescent="0.2">
      <c r="A9" s="42">
        <v>1</v>
      </c>
      <c r="B9" s="45" t="e">
        <f>#REF!*0.87</f>
        <v>#REF!</v>
      </c>
      <c r="C9" s="45" t="e">
        <f>#REF!*0.87</f>
        <v>#REF!</v>
      </c>
      <c r="D9" s="45" t="e">
        <f>#REF!*0.87</f>
        <v>#REF!</v>
      </c>
      <c r="E9" s="45" t="e">
        <f>#REF!*0.87</f>
        <v>#REF!</v>
      </c>
      <c r="F9" s="45" t="e">
        <f>#REF!*0.87</f>
        <v>#REF!</v>
      </c>
      <c r="G9" s="45" t="e">
        <f>#REF!*0.87</f>
        <v>#REF!</v>
      </c>
      <c r="H9" s="45" t="e">
        <f>#REF!*0.87</f>
        <v>#REF!</v>
      </c>
      <c r="I9" s="45" t="e">
        <f>#REF!*0.87</f>
        <v>#REF!</v>
      </c>
      <c r="J9" s="45" t="e">
        <f>#REF!*0.87</f>
        <v>#REF!</v>
      </c>
      <c r="K9" s="45" t="e">
        <f>#REF!*0.87</f>
        <v>#REF!</v>
      </c>
      <c r="L9" s="45" t="e">
        <f>#REF!*0.87</f>
        <v>#REF!</v>
      </c>
      <c r="M9" s="45" t="e">
        <f>#REF!*0.87</f>
        <v>#REF!</v>
      </c>
      <c r="N9" s="45" t="e">
        <f>#REF!*0.87</f>
        <v>#REF!</v>
      </c>
      <c r="O9" s="45" t="e">
        <f>#REF!*0.87</f>
        <v>#REF!</v>
      </c>
      <c r="P9" s="45" t="e">
        <f>#REF!*0.87</f>
        <v>#REF!</v>
      </c>
      <c r="Q9" s="45" t="e">
        <f>#REF!*0.87</f>
        <v>#REF!</v>
      </c>
      <c r="R9" s="45" t="e">
        <f>#REF!*0.87</f>
        <v>#REF!</v>
      </c>
      <c r="S9" s="45" t="e">
        <f>#REF!*0.87</f>
        <v>#REF!</v>
      </c>
      <c r="T9" s="45" t="e">
        <f>#REF!*0.87</f>
        <v>#REF!</v>
      </c>
      <c r="U9" s="45" t="e">
        <f>#REF!*0.87</f>
        <v>#REF!</v>
      </c>
      <c r="V9" s="45" t="e">
        <f>#REF!*0.87</f>
        <v>#REF!</v>
      </c>
      <c r="W9" s="45" t="e">
        <f>#REF!*0.87</f>
        <v>#REF!</v>
      </c>
      <c r="X9" s="45" t="e">
        <f>#REF!*0.87</f>
        <v>#REF!</v>
      </c>
      <c r="Y9" s="45" t="e">
        <f>#REF!*0.87</f>
        <v>#REF!</v>
      </c>
      <c r="Z9" s="45" t="e">
        <f>#REF!*0.87</f>
        <v>#REF!</v>
      </c>
      <c r="AA9" s="45" t="e">
        <f>'ЗЭГ FIT20'!AA29+25</f>
        <v>#REF!</v>
      </c>
      <c r="AB9" s="45" t="e">
        <f>'ЗЭГ FIT20'!AB29+25</f>
        <v>#REF!</v>
      </c>
      <c r="AC9" s="45" t="e">
        <f>'ЗЭГ FIT20'!AC29+25</f>
        <v>#REF!</v>
      </c>
      <c r="AD9" s="45" t="e">
        <f>'ЗЭГ FIT20'!AD29+25</f>
        <v>#REF!</v>
      </c>
      <c r="AE9" s="45" t="e">
        <f>'ЗЭГ FIT20'!AE29+25</f>
        <v>#REF!</v>
      </c>
      <c r="AF9" s="45" t="e">
        <f>'ЗЭГ FIT20'!AF29+25</f>
        <v>#REF!</v>
      </c>
      <c r="AG9" s="45" t="e">
        <f>'ЗЭГ FIT20'!AG29+25</f>
        <v>#REF!</v>
      </c>
      <c r="AH9" s="45" t="e">
        <f>'ЗЭГ FIT20'!AH19</f>
        <v>#REF!</v>
      </c>
      <c r="AI9" s="45" t="e">
        <f>'ЗЭГ FIT20'!AI19</f>
        <v>#REF!</v>
      </c>
      <c r="AJ9" s="45" t="e">
        <f>'ЗЭГ FIT20'!AJ19</f>
        <v>#REF!</v>
      </c>
      <c r="AK9" s="45" t="e">
        <f>'ЗЭГ FIT20'!AK19</f>
        <v>#REF!</v>
      </c>
      <c r="AL9" s="45" t="e">
        <f>'ЗЭГ FIT20'!AL19</f>
        <v>#REF!</v>
      </c>
      <c r="AM9" s="45" t="e">
        <f>'ЗЭГ FIT20'!AM19</f>
        <v>#REF!</v>
      </c>
      <c r="AN9" s="45" t="e">
        <f>'ЗЭГ FIT20'!AN19</f>
        <v>#REF!</v>
      </c>
      <c r="AO9" s="45" t="e">
        <f>'ЗЭГ FIT20'!AO19</f>
        <v>#REF!</v>
      </c>
      <c r="AP9" s="45" t="e">
        <f>'ЗЭГ FIT20'!AP19</f>
        <v>#REF!</v>
      </c>
      <c r="AQ9" s="45" t="e">
        <f>'ЗЭГ FIT20'!AQ19</f>
        <v>#REF!</v>
      </c>
      <c r="AR9" s="45" t="e">
        <f>'ЗЭГ FIT20'!AR19</f>
        <v>#REF!</v>
      </c>
      <c r="AS9" s="45" t="e">
        <f>'ЗЭГ FIT20'!AS19</f>
        <v>#REF!</v>
      </c>
      <c r="AT9" s="45" t="e">
        <f>'ЗЭГ FIT20'!AT19</f>
        <v>#REF!</v>
      </c>
      <c r="AU9" s="45" t="e">
        <f>'ЗЭГ FIT20'!AU19</f>
        <v>#REF!</v>
      </c>
      <c r="AV9" s="45" t="e">
        <f>'ЗЭГ FIT20'!AV19</f>
        <v>#REF!</v>
      </c>
      <c r="AW9" s="45" t="e">
        <f>'ЗЭГ FIT20'!AW19</f>
        <v>#REF!</v>
      </c>
      <c r="AX9" s="45" t="e">
        <f>'ЗЭГ FIT20'!AX19</f>
        <v>#REF!</v>
      </c>
      <c r="AY9" s="45" t="e">
        <f>'ЗЭГ FIT20'!AY19</f>
        <v>#REF!</v>
      </c>
      <c r="AZ9" s="45" t="e">
        <f>'ЗЭГ FIT20'!AZ19</f>
        <v>#REF!</v>
      </c>
      <c r="BA9" s="45" t="e">
        <f>'ЗЭГ FIT20'!BA19</f>
        <v>#REF!</v>
      </c>
      <c r="BB9" s="45" t="e">
        <f>'ЗЭГ FIT20'!BB19</f>
        <v>#REF!</v>
      </c>
      <c r="BC9" s="45" t="e">
        <f>'ЗЭГ FIT20'!BC19</f>
        <v>#REF!</v>
      </c>
      <c r="BD9" s="45" t="e">
        <f>'ЗЭГ FIT20'!BD19</f>
        <v>#REF!</v>
      </c>
      <c r="BE9" s="45" t="e">
        <f>'ЗЭГ FIT20'!BE19</f>
        <v>#REF!</v>
      </c>
      <c r="BF9" s="45" t="e">
        <f>'ЗЭГ FIT20'!BF19</f>
        <v>#REF!</v>
      </c>
      <c r="BG9" s="45" t="e">
        <f>'ЗЭГ FIT20'!BG19</f>
        <v>#REF!</v>
      </c>
      <c r="BH9" s="45" t="e">
        <f>'ЗЭГ FIT20'!BH19</f>
        <v>#REF!</v>
      </c>
    </row>
    <row r="10" spans="1:70" s="14" customFormat="1" ht="12" customHeight="1" x14ac:dyDescent="0.2">
      <c r="A10" s="42">
        <v>2</v>
      </c>
      <c r="B10" s="45" t="e">
        <f>#REF!*0.87</f>
        <v>#REF!</v>
      </c>
      <c r="C10" s="45" t="e">
        <f>#REF!*0.87</f>
        <v>#REF!</v>
      </c>
      <c r="D10" s="45" t="e">
        <f>#REF!*0.87</f>
        <v>#REF!</v>
      </c>
      <c r="E10" s="45" t="e">
        <f>#REF!*0.87</f>
        <v>#REF!</v>
      </c>
      <c r="F10" s="45" t="e">
        <f>#REF!*0.87</f>
        <v>#REF!</v>
      </c>
      <c r="G10" s="45" t="e">
        <f>#REF!*0.87</f>
        <v>#REF!</v>
      </c>
      <c r="H10" s="45" t="e">
        <f>#REF!*0.87</f>
        <v>#REF!</v>
      </c>
      <c r="I10" s="45" t="e">
        <f>#REF!*0.87</f>
        <v>#REF!</v>
      </c>
      <c r="J10" s="45" t="e">
        <f>#REF!*0.87</f>
        <v>#REF!</v>
      </c>
      <c r="K10" s="45" t="e">
        <f>#REF!*0.87</f>
        <v>#REF!</v>
      </c>
      <c r="L10" s="45" t="e">
        <f>#REF!*0.87</f>
        <v>#REF!</v>
      </c>
      <c r="M10" s="45" t="e">
        <f>#REF!*0.87</f>
        <v>#REF!</v>
      </c>
      <c r="N10" s="45" t="e">
        <f>#REF!*0.87</f>
        <v>#REF!</v>
      </c>
      <c r="O10" s="45" t="e">
        <f>#REF!*0.87</f>
        <v>#REF!</v>
      </c>
      <c r="P10" s="45" t="e">
        <f>#REF!*0.87</f>
        <v>#REF!</v>
      </c>
      <c r="Q10" s="45" t="e">
        <f>#REF!*0.87</f>
        <v>#REF!</v>
      </c>
      <c r="R10" s="45" t="e">
        <f>#REF!*0.87</f>
        <v>#REF!</v>
      </c>
      <c r="S10" s="45" t="e">
        <f>#REF!*0.87</f>
        <v>#REF!</v>
      </c>
      <c r="T10" s="45" t="e">
        <f>#REF!*0.87</f>
        <v>#REF!</v>
      </c>
      <c r="U10" s="45" t="e">
        <f>#REF!*0.87</f>
        <v>#REF!</v>
      </c>
      <c r="V10" s="45" t="e">
        <f>#REF!*0.87</f>
        <v>#REF!</v>
      </c>
      <c r="W10" s="45" t="e">
        <f>#REF!*0.87</f>
        <v>#REF!</v>
      </c>
      <c r="X10" s="45" t="e">
        <f>#REF!*0.87</f>
        <v>#REF!</v>
      </c>
      <c r="Y10" s="45" t="e">
        <f>#REF!*0.87</f>
        <v>#REF!</v>
      </c>
      <c r="Z10" s="45" t="e">
        <f>#REF!*0.87</f>
        <v>#REF!</v>
      </c>
      <c r="AA10" s="45" t="e">
        <f>'ЗЭГ FIT20'!AA30+25</f>
        <v>#REF!</v>
      </c>
      <c r="AB10" s="45" t="e">
        <f>'ЗЭГ FIT20'!AB30+25</f>
        <v>#REF!</v>
      </c>
      <c r="AC10" s="45" t="e">
        <f>'ЗЭГ FIT20'!AC30+25</f>
        <v>#REF!</v>
      </c>
      <c r="AD10" s="45" t="e">
        <f>'ЗЭГ FIT20'!AD30+25</f>
        <v>#REF!</v>
      </c>
      <c r="AE10" s="45" t="e">
        <f>'ЗЭГ FIT20'!AE30+25</f>
        <v>#REF!</v>
      </c>
      <c r="AF10" s="45" t="e">
        <f>'ЗЭГ FIT20'!AF30+25</f>
        <v>#REF!</v>
      </c>
      <c r="AG10" s="45" t="e">
        <f>'ЗЭГ FIT20'!AG30+25</f>
        <v>#REF!</v>
      </c>
      <c r="AH10" s="45" t="e">
        <f>'ЗЭГ FIT20'!AH20</f>
        <v>#REF!</v>
      </c>
      <c r="AI10" s="45" t="e">
        <f>'ЗЭГ FIT20'!AI20</f>
        <v>#REF!</v>
      </c>
      <c r="AJ10" s="45" t="e">
        <f>'ЗЭГ FIT20'!AJ20</f>
        <v>#REF!</v>
      </c>
      <c r="AK10" s="45" t="e">
        <f>'ЗЭГ FIT20'!AK20</f>
        <v>#REF!</v>
      </c>
      <c r="AL10" s="45" t="e">
        <f>'ЗЭГ FIT20'!AL20</f>
        <v>#REF!</v>
      </c>
      <c r="AM10" s="45" t="e">
        <f>'ЗЭГ FIT20'!AM20</f>
        <v>#REF!</v>
      </c>
      <c r="AN10" s="45" t="e">
        <f>'ЗЭГ FIT20'!AN20</f>
        <v>#REF!</v>
      </c>
      <c r="AO10" s="45" t="e">
        <f>'ЗЭГ FIT20'!AO20</f>
        <v>#REF!</v>
      </c>
      <c r="AP10" s="45" t="e">
        <f>'ЗЭГ FIT20'!AP20</f>
        <v>#REF!</v>
      </c>
      <c r="AQ10" s="45" t="e">
        <f>'ЗЭГ FIT20'!AQ20</f>
        <v>#REF!</v>
      </c>
      <c r="AR10" s="45" t="e">
        <f>'ЗЭГ FIT20'!AR20</f>
        <v>#REF!</v>
      </c>
      <c r="AS10" s="45" t="e">
        <f>'ЗЭГ FIT20'!AS20</f>
        <v>#REF!</v>
      </c>
      <c r="AT10" s="45" t="e">
        <f>'ЗЭГ FIT20'!AT20</f>
        <v>#REF!</v>
      </c>
      <c r="AU10" s="45" t="e">
        <f>'ЗЭГ FIT20'!AU20</f>
        <v>#REF!</v>
      </c>
      <c r="AV10" s="45" t="e">
        <f>'ЗЭГ FIT20'!AV20</f>
        <v>#REF!</v>
      </c>
      <c r="AW10" s="45" t="e">
        <f>'ЗЭГ FIT20'!AW20</f>
        <v>#REF!</v>
      </c>
      <c r="AX10" s="45" t="e">
        <f>'ЗЭГ FIT20'!AX20</f>
        <v>#REF!</v>
      </c>
      <c r="AY10" s="45" t="e">
        <f>'ЗЭГ FIT20'!AY20</f>
        <v>#REF!</v>
      </c>
      <c r="AZ10" s="45" t="e">
        <f>'ЗЭГ FIT20'!AZ20</f>
        <v>#REF!</v>
      </c>
      <c r="BA10" s="45" t="e">
        <f>'ЗЭГ FIT20'!BA20</f>
        <v>#REF!</v>
      </c>
      <c r="BB10" s="45" t="e">
        <f>'ЗЭГ FIT20'!BB20</f>
        <v>#REF!</v>
      </c>
      <c r="BC10" s="45" t="e">
        <f>'ЗЭГ FIT20'!BC20</f>
        <v>#REF!</v>
      </c>
      <c r="BD10" s="45" t="e">
        <f>'ЗЭГ FIT20'!BD20</f>
        <v>#REF!</v>
      </c>
      <c r="BE10" s="45" t="e">
        <f>'ЗЭГ FIT20'!BE20</f>
        <v>#REF!</v>
      </c>
      <c r="BF10" s="45" t="e">
        <f>'ЗЭГ FIT20'!BF20</f>
        <v>#REF!</v>
      </c>
      <c r="BG10" s="45" t="e">
        <f>'ЗЭГ FIT20'!BG20</f>
        <v>#REF!</v>
      </c>
      <c r="BH10" s="45" t="e">
        <f>'ЗЭГ FIT20'!BH20</f>
        <v>#REF!</v>
      </c>
    </row>
    <row r="11" spans="1:70" s="14" customFormat="1" ht="12" customHeight="1" x14ac:dyDescent="0.2">
      <c r="A11" s="123"/>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row>
    <row r="12" spans="1:70" ht="15" customHeight="1" x14ac:dyDescent="0.2">
      <c r="A12" s="251" t="s">
        <v>156</v>
      </c>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3"/>
    </row>
    <row r="13" spans="1:70" ht="16.5" customHeight="1" x14ac:dyDescent="0.2">
      <c r="A13" s="254"/>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6"/>
    </row>
    <row r="14" spans="1:70" x14ac:dyDescent="0.2">
      <c r="A14" s="257"/>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9"/>
    </row>
    <row r="15" spans="1:70" x14ac:dyDescent="0.2">
      <c r="A15" s="2"/>
    </row>
    <row r="16" spans="1:70" x14ac:dyDescent="0.2">
      <c r="A16" s="231" t="s">
        <v>157</v>
      </c>
    </row>
    <row r="17" spans="1:24" x14ac:dyDescent="0.2">
      <c r="A17" s="231"/>
    </row>
    <row r="18" spans="1:24" x14ac:dyDescent="0.2">
      <c r="A18" s="231"/>
    </row>
    <row r="19" spans="1:24" x14ac:dyDescent="0.2">
      <c r="A19" s="2"/>
    </row>
    <row r="20" spans="1:24" x14ac:dyDescent="0.2">
      <c r="A20" s="87" t="s">
        <v>80</v>
      </c>
    </row>
    <row r="21" spans="1:24" ht="24" x14ac:dyDescent="0.2">
      <c r="A21" s="109" t="s">
        <v>124</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row>
    <row r="22" spans="1:24" ht="24" x14ac:dyDescent="0.2">
      <c r="A22" s="109" t="s">
        <v>132</v>
      </c>
      <c r="B22" s="108"/>
      <c r="C22" s="108"/>
      <c r="D22" s="108"/>
      <c r="E22" s="108"/>
      <c r="F22" s="108"/>
      <c r="G22" s="108"/>
      <c r="H22" s="108"/>
      <c r="I22" s="108"/>
      <c r="J22" s="108"/>
      <c r="K22" s="108"/>
      <c r="L22" s="108"/>
      <c r="M22" s="108"/>
      <c r="N22" s="108"/>
      <c r="O22" s="108"/>
      <c r="P22" s="108"/>
      <c r="Q22" s="108"/>
      <c r="R22" s="108"/>
      <c r="S22" s="108"/>
      <c r="T22" s="108"/>
      <c r="U22" s="108"/>
      <c r="V22" s="108"/>
      <c r="W22" s="108"/>
      <c r="X22" s="108"/>
    </row>
    <row r="23" spans="1:24" x14ac:dyDescent="0.2">
      <c r="A23" s="113"/>
      <c r="B23" s="108"/>
      <c r="C23" s="108"/>
      <c r="D23" s="108"/>
      <c r="E23" s="108"/>
      <c r="F23" s="108"/>
      <c r="G23" s="108"/>
      <c r="H23" s="108"/>
      <c r="I23" s="108"/>
      <c r="J23" s="108"/>
      <c r="K23" s="108"/>
      <c r="L23" s="108"/>
      <c r="M23" s="108"/>
      <c r="N23" s="108"/>
      <c r="O23" s="108"/>
      <c r="P23" s="108"/>
      <c r="Q23" s="108"/>
      <c r="R23" s="108"/>
      <c r="S23" s="108"/>
      <c r="T23" s="108"/>
      <c r="U23" s="108"/>
      <c r="V23" s="108"/>
      <c r="W23" s="108"/>
      <c r="X23" s="108"/>
    </row>
    <row r="24" spans="1:24" x14ac:dyDescent="0.2">
      <c r="A24" s="86" t="s">
        <v>58</v>
      </c>
    </row>
    <row r="25" spans="1:24" x14ac:dyDescent="0.2">
      <c r="A25" s="60" t="s">
        <v>60</v>
      </c>
    </row>
    <row r="26" spans="1:24" x14ac:dyDescent="0.2">
      <c r="A26" s="60" t="s">
        <v>61</v>
      </c>
    </row>
    <row r="27" spans="1:24" x14ac:dyDescent="0.2">
      <c r="A27" s="60" t="s">
        <v>62</v>
      </c>
    </row>
    <row r="28" spans="1:24" x14ac:dyDescent="0.2">
      <c r="A28" s="60" t="s">
        <v>63</v>
      </c>
    </row>
    <row r="29" spans="1:24" ht="24" x14ac:dyDescent="0.2">
      <c r="A29" s="120" t="s">
        <v>136</v>
      </c>
    </row>
    <row r="30" spans="1:24" x14ac:dyDescent="0.2">
      <c r="A30" s="60" t="s">
        <v>101</v>
      </c>
    </row>
    <row r="31" spans="1:24" x14ac:dyDescent="0.2">
      <c r="A31" s="110" t="s">
        <v>150</v>
      </c>
    </row>
    <row r="32" spans="1:24" ht="31.5" x14ac:dyDescent="0.2">
      <c r="A32" s="117" t="s">
        <v>125</v>
      </c>
    </row>
    <row r="33" spans="1:30" ht="31.5" x14ac:dyDescent="0.2">
      <c r="A33" s="121" t="s">
        <v>143</v>
      </c>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30" ht="21" x14ac:dyDescent="0.2">
      <c r="A34" s="121" t="s">
        <v>144</v>
      </c>
      <c r="B34" s="102"/>
      <c r="C34" s="102"/>
      <c r="D34" s="102"/>
      <c r="E34" s="102"/>
      <c r="F34" s="102"/>
      <c r="G34" s="102"/>
      <c r="H34" s="102"/>
      <c r="I34" s="102"/>
      <c r="J34" s="102"/>
      <c r="K34" s="102"/>
      <c r="L34" s="102"/>
      <c r="M34" s="102"/>
      <c r="N34" s="102"/>
      <c r="O34" s="102"/>
      <c r="P34" s="102"/>
      <c r="Q34" s="102"/>
      <c r="R34" s="102"/>
      <c r="S34" s="102"/>
      <c r="T34" s="102"/>
      <c r="U34" s="102"/>
      <c r="V34" s="102"/>
      <c r="W34" s="103"/>
      <c r="X34" s="103"/>
      <c r="Y34" s="103"/>
      <c r="Z34" s="112"/>
      <c r="AA34" s="107"/>
      <c r="AB34" s="107"/>
      <c r="AC34" s="107"/>
      <c r="AD34" s="107"/>
    </row>
    <row r="35" spans="1:30" ht="21" x14ac:dyDescent="0.2">
      <c r="A35" s="121" t="s">
        <v>145</v>
      </c>
      <c r="B35" s="102"/>
      <c r="C35" s="102"/>
      <c r="D35" s="102"/>
      <c r="E35" s="102"/>
      <c r="F35" s="102"/>
      <c r="G35" s="102"/>
      <c r="H35" s="102"/>
      <c r="I35" s="102"/>
      <c r="J35" s="102"/>
      <c r="K35" s="102"/>
      <c r="L35" s="102"/>
      <c r="M35" s="102"/>
      <c r="N35" s="102"/>
      <c r="O35" s="102"/>
      <c r="P35" s="102"/>
      <c r="Q35" s="102"/>
      <c r="R35" s="102"/>
      <c r="S35" s="102"/>
      <c r="T35" s="102"/>
      <c r="U35" s="102"/>
      <c r="V35" s="102"/>
      <c r="W35" s="103"/>
      <c r="X35" s="103"/>
      <c r="Y35" s="103"/>
      <c r="Z35" s="112"/>
      <c r="AA35" s="107"/>
      <c r="AB35" s="107"/>
      <c r="AC35" s="107"/>
      <c r="AD35" s="107"/>
    </row>
    <row r="36" spans="1:30" ht="42" x14ac:dyDescent="0.2">
      <c r="A36" s="121" t="s">
        <v>146</v>
      </c>
      <c r="B36" s="105"/>
      <c r="C36" s="105"/>
      <c r="D36" s="105"/>
      <c r="E36" s="105"/>
      <c r="F36" s="105"/>
      <c r="G36" s="105"/>
      <c r="H36" s="105"/>
      <c r="I36" s="105"/>
      <c r="J36" s="105"/>
      <c r="K36" s="105"/>
      <c r="L36" s="105"/>
      <c r="M36" s="105"/>
      <c r="N36" s="105"/>
      <c r="O36" s="105"/>
      <c r="P36" s="105"/>
      <c r="Q36" s="105"/>
      <c r="R36" s="105"/>
      <c r="S36" s="105"/>
      <c r="T36" s="105"/>
      <c r="U36" s="105"/>
      <c r="V36" s="105"/>
      <c r="W36" s="106"/>
      <c r="X36" s="106"/>
      <c r="Y36" s="106"/>
      <c r="Z36" s="107"/>
      <c r="AA36" s="107"/>
      <c r="AB36" s="107"/>
      <c r="AC36" s="107"/>
      <c r="AD36" s="107"/>
    </row>
    <row r="37" spans="1:30" ht="42" x14ac:dyDescent="0.2">
      <c r="A37" s="121" t="s">
        <v>147</v>
      </c>
    </row>
    <row r="38" spans="1:30" ht="26.25" x14ac:dyDescent="0.2">
      <c r="A38" s="121" t="s">
        <v>148</v>
      </c>
    </row>
    <row r="39" spans="1:30" ht="26.25" x14ac:dyDescent="0.2">
      <c r="A39" s="121" t="s">
        <v>149</v>
      </c>
    </row>
    <row r="40" spans="1:30" ht="42" x14ac:dyDescent="0.2">
      <c r="A40" s="121" t="s">
        <v>137</v>
      </c>
    </row>
    <row r="41" spans="1:30" ht="21" x14ac:dyDescent="0.2">
      <c r="A41" s="121" t="s">
        <v>138</v>
      </c>
    </row>
    <row r="42" spans="1:30" ht="21" x14ac:dyDescent="0.2">
      <c r="A42" s="121" t="s">
        <v>139</v>
      </c>
    </row>
    <row r="43" spans="1:30" ht="31.5" x14ac:dyDescent="0.2">
      <c r="A43" s="121" t="s">
        <v>140</v>
      </c>
    </row>
    <row r="44" spans="1:30" ht="31.5" x14ac:dyDescent="0.2">
      <c r="A44" s="121" t="s">
        <v>141</v>
      </c>
    </row>
    <row r="45" spans="1:30" ht="31.5" x14ac:dyDescent="0.2">
      <c r="A45" s="121" t="s">
        <v>142</v>
      </c>
    </row>
    <row r="46" spans="1:30" ht="12.75" x14ac:dyDescent="0.2">
      <c r="A46"/>
    </row>
    <row r="47" spans="1:30" ht="31.5" x14ac:dyDescent="0.2">
      <c r="A47" s="111" t="s">
        <v>126</v>
      </c>
    </row>
    <row r="48" spans="1:30" ht="12.75" x14ac:dyDescent="0.2">
      <c r="A48"/>
    </row>
    <row r="49" spans="1:1" ht="31.5" x14ac:dyDescent="0.2">
      <c r="A49" s="111" t="s">
        <v>127</v>
      </c>
    </row>
    <row r="50" spans="1:1" ht="105" x14ac:dyDescent="0.2">
      <c r="A50" s="118" t="s">
        <v>133</v>
      </c>
    </row>
    <row r="51" spans="1:1" ht="21" x14ac:dyDescent="0.2">
      <c r="A51" s="111" t="s">
        <v>128</v>
      </c>
    </row>
    <row r="53" spans="1:1" x14ac:dyDescent="0.2">
      <c r="A53" s="91" t="s">
        <v>65</v>
      </c>
    </row>
    <row r="54" spans="1:1" ht="36" x14ac:dyDescent="0.2">
      <c r="A54" s="62" t="s">
        <v>104</v>
      </c>
    </row>
    <row r="55" spans="1:1" ht="36" x14ac:dyDescent="0.2">
      <c r="A55" s="62" t="s">
        <v>105</v>
      </c>
    </row>
  </sheetData>
  <mergeCells count="2">
    <mergeCell ref="A12:BR14"/>
    <mergeCell ref="A16:A18"/>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zoomScaleNormal="100" workbookViewId="0">
      <pane xSplit="1" topLeftCell="B1" activePane="topRight" state="frozen"/>
      <selection activeCell="BE26" sqref="BE26:BE27"/>
      <selection pane="topRight" activeCell="D15" sqref="D15"/>
    </sheetView>
  </sheetViews>
  <sheetFormatPr defaultColWidth="10" defaultRowHeight="12" x14ac:dyDescent="0.2"/>
  <cols>
    <col min="1" max="1" width="42" style="1" customWidth="1"/>
    <col min="2" max="16384" width="10" style="2"/>
  </cols>
  <sheetData>
    <row r="1" spans="1:51" s="5" customFormat="1" ht="25.5" customHeight="1" x14ac:dyDescent="0.2">
      <c r="A1" s="47" t="s">
        <v>50</v>
      </c>
    </row>
    <row r="2" spans="1:51" s="5" customFormat="1" ht="12.75" x14ac:dyDescent="0.2">
      <c r="A2" s="6" t="s">
        <v>176</v>
      </c>
    </row>
    <row r="3" spans="1:51" s="11" customFormat="1" ht="28.5" customHeight="1" x14ac:dyDescent="0.2">
      <c r="A3" s="74" t="s">
        <v>52</v>
      </c>
      <c r="B3" s="73">
        <f>'BAR BB| Open rates'!B3</f>
        <v>45772</v>
      </c>
      <c r="C3" s="73">
        <f>'BAR BB| Open rates'!C3</f>
        <v>45773</v>
      </c>
      <c r="D3" s="73">
        <f>'BAR BB| Open rates'!D3</f>
        <v>45774</v>
      </c>
      <c r="E3" s="73">
        <f>'BAR BB| Open rates'!E3</f>
        <v>45775</v>
      </c>
      <c r="F3" s="73">
        <f>'BAR BB| Open rates'!F3</f>
        <v>45778</v>
      </c>
      <c r="G3" s="73">
        <f>'BAR BB| Open rates'!G3</f>
        <v>45779</v>
      </c>
      <c r="H3" s="73">
        <f>'BAR BB| Open rates'!H3</f>
        <v>45781</v>
      </c>
      <c r="I3" s="73">
        <f>'BAR BB| Open rates'!I3</f>
        <v>45785</v>
      </c>
      <c r="J3" s="73">
        <f>'BAR BB| Open rates'!J3</f>
        <v>45787</v>
      </c>
      <c r="K3" s="73">
        <f>'BAR BB| Open rates'!K3</f>
        <v>45788</v>
      </c>
      <c r="L3" s="73">
        <f>'BAR BB| Open rates'!L3</f>
        <v>45793</v>
      </c>
      <c r="M3" s="73">
        <f>'BAR BB| Open rates'!M3</f>
        <v>45795</v>
      </c>
      <c r="N3" s="73">
        <f>'BAR BB| Open rates'!N3</f>
        <v>45798</v>
      </c>
      <c r="O3" s="73">
        <f>'BAR BB| Open rates'!O3</f>
        <v>45802</v>
      </c>
      <c r="P3" s="73">
        <f>'BAR BB| Open rates'!P3</f>
        <v>45804</v>
      </c>
      <c r="Q3" s="73">
        <f>'BAR BB| Open rates'!Q3</f>
        <v>45805</v>
      </c>
      <c r="R3" s="73">
        <f>'BAR BB| Open rates'!R3</f>
        <v>45806</v>
      </c>
      <c r="S3" s="73">
        <f>'BAR BB| Open rates'!S3</f>
        <v>45808</v>
      </c>
      <c r="T3" s="73">
        <f>'BAR BB| Open rates'!T3</f>
        <v>45809</v>
      </c>
      <c r="U3" s="73">
        <f>'BAR BB| Open rates'!U3</f>
        <v>45810</v>
      </c>
      <c r="V3" s="73">
        <f>'BAR BB| Open rates'!V3</f>
        <v>45815</v>
      </c>
      <c r="W3" s="73">
        <f>'BAR BB| Open rates'!W3</f>
        <v>45817</v>
      </c>
      <c r="X3" s="73">
        <f>'BAR BB| Open rates'!X3</f>
        <v>45821</v>
      </c>
      <c r="Y3" s="73">
        <f>'BAR BB| Open rates'!Y3</f>
        <v>45823</v>
      </c>
      <c r="Z3" s="73">
        <f>'BAR BB| Open rates'!Z3</f>
        <v>45828</v>
      </c>
      <c r="AA3" s="73">
        <f>'BAR BB| Open rates'!AA3</f>
        <v>45831</v>
      </c>
      <c r="AB3" s="73">
        <f>'BAR BB| Open rates'!AB3</f>
        <v>45836</v>
      </c>
      <c r="AC3" s="73">
        <f>'BAR BB| Open rates'!AC3</f>
        <v>45839</v>
      </c>
      <c r="AD3" s="73">
        <f>'BAR BB| Open rates'!AD3</f>
        <v>45851</v>
      </c>
      <c r="AE3" s="73">
        <f>'BAR BB| Open rates'!AE3</f>
        <v>45852</v>
      </c>
      <c r="AF3" s="73">
        <f>'BAR BB| Open rates'!AF3</f>
        <v>45858</v>
      </c>
      <c r="AG3" s="73">
        <f>'BAR BB| Open rates'!AG3</f>
        <v>45863</v>
      </c>
      <c r="AH3" s="73">
        <f>'BAR BB| Open rates'!AH3</f>
        <v>45865</v>
      </c>
      <c r="AI3" s="73">
        <f>'BAR BB| Open rates'!AI3</f>
        <v>45870</v>
      </c>
      <c r="AJ3" s="73">
        <f>'BAR BB| Open rates'!AJ3</f>
        <v>45872</v>
      </c>
      <c r="AK3" s="73">
        <f>'BAR BB| Open rates'!AK3</f>
        <v>45877</v>
      </c>
      <c r="AL3" s="73">
        <f>'BAR BB| Open rates'!AL3</f>
        <v>45879</v>
      </c>
      <c r="AM3" s="73">
        <f>'BAR BB| Open rates'!AM3</f>
        <v>45884</v>
      </c>
      <c r="AN3" s="73">
        <f>'BAR BB| Open rates'!AN3</f>
        <v>45886</v>
      </c>
      <c r="AO3" s="73">
        <f>'BAR BB| Open rates'!AO3</f>
        <v>45891</v>
      </c>
      <c r="AP3" s="73">
        <f>'BAR BB| Open rates'!AP3</f>
        <v>45893</v>
      </c>
      <c r="AQ3" s="73">
        <f>'BAR BB| Open rates'!AQ3</f>
        <v>45901</v>
      </c>
      <c r="AR3" s="73">
        <f>'BAR BB| Open rates'!AR3</f>
        <v>45905</v>
      </c>
      <c r="AS3" s="73">
        <f>'BAR BB| Open rates'!AS3</f>
        <v>45907</v>
      </c>
      <c r="AT3" s="73">
        <f>'BAR BB| Open rates'!AT3</f>
        <v>45912</v>
      </c>
      <c r="AU3" s="73">
        <f>'BAR BB| Open rates'!AU3</f>
        <v>45914</v>
      </c>
      <c r="AV3" s="73">
        <f>'BAR BB| Open rates'!AV3</f>
        <v>45919</v>
      </c>
      <c r="AW3" s="73">
        <f>'BAR BB| Open rates'!AW3</f>
        <v>45921</v>
      </c>
      <c r="AX3" s="73">
        <f>'BAR BB| Open rates'!AX3</f>
        <v>45926</v>
      </c>
      <c r="AY3" s="73">
        <f>'BAR BB| Open rates'!AY3</f>
        <v>45928</v>
      </c>
    </row>
    <row r="4" spans="1:51" s="11" customFormat="1" ht="28.5" customHeight="1" x14ac:dyDescent="0.2">
      <c r="A4" s="8"/>
      <c r="B4" s="73">
        <f>'BAR BB| Open rates'!B4</f>
        <v>45772</v>
      </c>
      <c r="C4" s="73">
        <f>'BAR BB| Open rates'!C4</f>
        <v>45773</v>
      </c>
      <c r="D4" s="73">
        <f>'BAR BB| Open rates'!D4</f>
        <v>45774</v>
      </c>
      <c r="E4" s="73">
        <f>'BAR BB| Open rates'!E4</f>
        <v>45777</v>
      </c>
      <c r="F4" s="73">
        <f>'BAR BB| Open rates'!F4</f>
        <v>45778</v>
      </c>
      <c r="G4" s="73">
        <f>'BAR BB| Open rates'!G4</f>
        <v>45780</v>
      </c>
      <c r="H4" s="73">
        <f>'BAR BB| Open rates'!H4</f>
        <v>45784</v>
      </c>
      <c r="I4" s="73">
        <f>'BAR BB| Open rates'!I4</f>
        <v>45786</v>
      </c>
      <c r="J4" s="73">
        <f>'BAR BB| Open rates'!J4</f>
        <v>45787</v>
      </c>
      <c r="K4" s="73">
        <f>'BAR BB| Open rates'!K4</f>
        <v>45792</v>
      </c>
      <c r="L4" s="73">
        <f>'BAR BB| Open rates'!L4</f>
        <v>45794</v>
      </c>
      <c r="M4" s="73">
        <f>'BAR BB| Open rates'!M4</f>
        <v>45797</v>
      </c>
      <c r="N4" s="73">
        <f>'BAR BB| Open rates'!N4</f>
        <v>45801</v>
      </c>
      <c r="O4" s="73">
        <f>'BAR BB| Open rates'!O4</f>
        <v>45803</v>
      </c>
      <c r="P4" s="73">
        <f>'BAR BB| Open rates'!P4</f>
        <v>45804</v>
      </c>
      <c r="Q4" s="73">
        <f>'BAR BB| Open rates'!Q4</f>
        <v>45805</v>
      </c>
      <c r="R4" s="73">
        <f>'BAR BB| Open rates'!R4</f>
        <v>45807</v>
      </c>
      <c r="S4" s="73">
        <f>'BAR BB| Open rates'!S4</f>
        <v>45808</v>
      </c>
      <c r="T4" s="73">
        <f>'BAR BB| Open rates'!T4</f>
        <v>45809</v>
      </c>
      <c r="U4" s="73">
        <f>'BAR BB| Open rates'!U4</f>
        <v>45814</v>
      </c>
      <c r="V4" s="73">
        <f>'BAR BB| Open rates'!V4</f>
        <v>45816</v>
      </c>
      <c r="W4" s="73">
        <f>'BAR BB| Open rates'!W4</f>
        <v>45820</v>
      </c>
      <c r="X4" s="73">
        <f>'BAR BB| Open rates'!X4</f>
        <v>45822</v>
      </c>
      <c r="Y4" s="73">
        <f>'BAR BB| Open rates'!Y4</f>
        <v>45827</v>
      </c>
      <c r="Z4" s="73">
        <f>'BAR BB| Open rates'!Z4</f>
        <v>45830</v>
      </c>
      <c r="AA4" s="73">
        <f>'BAR BB| Open rates'!AA4</f>
        <v>45835</v>
      </c>
      <c r="AB4" s="73">
        <f>'BAR BB| Open rates'!AB4</f>
        <v>45838</v>
      </c>
      <c r="AC4" s="73">
        <f>'BAR BB| Open rates'!AC4</f>
        <v>45850</v>
      </c>
      <c r="AD4" s="73">
        <f>'BAR BB| Open rates'!AD4</f>
        <v>45851</v>
      </c>
      <c r="AE4" s="73">
        <f>'BAR BB| Open rates'!AE4</f>
        <v>45857</v>
      </c>
      <c r="AF4" s="73">
        <f>'BAR BB| Open rates'!AF4</f>
        <v>45862</v>
      </c>
      <c r="AG4" s="73">
        <f>'BAR BB| Open rates'!AG4</f>
        <v>45864</v>
      </c>
      <c r="AH4" s="73">
        <f>'BAR BB| Open rates'!AH4</f>
        <v>45869</v>
      </c>
      <c r="AI4" s="73">
        <f>'BAR BB| Open rates'!AI4</f>
        <v>45871</v>
      </c>
      <c r="AJ4" s="73">
        <f>'BAR BB| Open rates'!AJ4</f>
        <v>45876</v>
      </c>
      <c r="AK4" s="73">
        <f>'BAR BB| Open rates'!AK4</f>
        <v>45878</v>
      </c>
      <c r="AL4" s="73">
        <f>'BAR BB| Open rates'!AL4</f>
        <v>45883</v>
      </c>
      <c r="AM4" s="73">
        <f>'BAR BB| Open rates'!AM4</f>
        <v>45885</v>
      </c>
      <c r="AN4" s="73">
        <f>'BAR BB| Open rates'!AN4</f>
        <v>45890</v>
      </c>
      <c r="AO4" s="73">
        <f>'BAR BB| Open rates'!AO4</f>
        <v>45892</v>
      </c>
      <c r="AP4" s="73">
        <f>'BAR BB| Open rates'!AP4</f>
        <v>45900</v>
      </c>
      <c r="AQ4" s="73">
        <f>'BAR BB| Open rates'!AQ4</f>
        <v>45904</v>
      </c>
      <c r="AR4" s="73">
        <f>'BAR BB| Open rates'!AR4</f>
        <v>45906</v>
      </c>
      <c r="AS4" s="73">
        <f>'BAR BB| Open rates'!AS4</f>
        <v>45911</v>
      </c>
      <c r="AT4" s="73">
        <f>'BAR BB| Open rates'!AT4</f>
        <v>45913</v>
      </c>
      <c r="AU4" s="73">
        <f>'BAR BB| Open rates'!AU4</f>
        <v>45918</v>
      </c>
      <c r="AV4" s="73">
        <f>'BAR BB| Open rates'!AV4</f>
        <v>45920</v>
      </c>
      <c r="AW4" s="73">
        <f>'BAR BB| Open rates'!AW4</f>
        <v>45925</v>
      </c>
      <c r="AX4" s="73">
        <f>'BAR BB| Open rates'!AX4</f>
        <v>45927</v>
      </c>
      <c r="AY4" s="73">
        <f>'BAR BB| Open rates'!AY4</f>
        <v>45930</v>
      </c>
    </row>
    <row r="5" spans="1:51" s="14" customFormat="1" ht="12" customHeight="1" x14ac:dyDescent="0.2">
      <c r="A5" s="33" t="s">
        <v>53</v>
      </c>
    </row>
    <row r="6" spans="1:51" s="14" customFormat="1" ht="12" customHeight="1" x14ac:dyDescent="0.2">
      <c r="A6" s="42">
        <v>1</v>
      </c>
      <c r="B6" s="84">
        <f>'BAR BB| Open rates'!B6*0.87*0.9</f>
        <v>4698</v>
      </c>
      <c r="C6" s="84">
        <f>'BAR BB| Open rates'!C6*0.87*0.9</f>
        <v>5481</v>
      </c>
      <c r="D6" s="84">
        <f>'BAR BB| Open rates'!D6*0.87*0.9</f>
        <v>4619.7</v>
      </c>
      <c r="E6" s="84">
        <f>'BAR BB| Open rates'!E6*0.87*0.9</f>
        <v>4619.7</v>
      </c>
      <c r="F6" s="84">
        <f>'BAR BB| Open rates'!F6*0.87*0.9</f>
        <v>10100.700000000001</v>
      </c>
      <c r="G6" s="84">
        <f>'BAR BB| Open rates'!G6*0.87*0.9</f>
        <v>10100.700000000001</v>
      </c>
      <c r="H6" s="84">
        <f>'BAR BB| Open rates'!H6*0.87*0.9</f>
        <v>7125.3</v>
      </c>
      <c r="I6" s="84">
        <f>'BAR BB| Open rates'!I6*0.87*0.9</f>
        <v>7125.3</v>
      </c>
      <c r="J6" s="84">
        <f>'BAR BB| Open rates'!J6*0.87*0.9</f>
        <v>5481</v>
      </c>
      <c r="K6" s="84">
        <f>'BAR BB| Open rates'!K6*0.87*0.9</f>
        <v>4384.8</v>
      </c>
      <c r="L6" s="84">
        <f>'BAR BB| Open rates'!L6*0.87*0.9</f>
        <v>5167.8</v>
      </c>
      <c r="M6" s="84">
        <f>'BAR BB| Open rates'!M6*0.87*0.9</f>
        <v>4384.8</v>
      </c>
      <c r="N6" s="84">
        <f>'BAR BB| Open rates'!N6*0.87*0.9</f>
        <v>7125.3</v>
      </c>
      <c r="O6" s="84">
        <f>'BAR BB| Open rates'!O6*0.87*0.9</f>
        <v>5167.8</v>
      </c>
      <c r="P6" s="84">
        <f>'BAR BB| Open rates'!P6*0.87*0.9</f>
        <v>4384.8</v>
      </c>
      <c r="Q6" s="84">
        <f>'BAR BB| Open rates'!Q6*0.87*0.9</f>
        <v>7125.3</v>
      </c>
      <c r="R6" s="84">
        <f>'BAR BB| Open rates'!R6*0.87*0.9</f>
        <v>9317.7000000000007</v>
      </c>
      <c r="S6" s="84">
        <f>'BAR BB| Open rates'!S6*0.87*0.9</f>
        <v>7125.3</v>
      </c>
      <c r="T6" s="84">
        <f>'BAR BB| Open rates'!T6*0.87*0.9</f>
        <v>7125.3</v>
      </c>
      <c r="U6" s="84">
        <f>'BAR BB| Open rates'!U6*0.87*0.9</f>
        <v>5481</v>
      </c>
      <c r="V6" s="84">
        <f>'BAR BB| Open rates'!V6*0.87*0.9</f>
        <v>7125.3</v>
      </c>
      <c r="W6" s="84">
        <f>'BAR BB| Open rates'!W6*0.87*0.9</f>
        <v>4698</v>
      </c>
      <c r="X6" s="84">
        <f>'BAR BB| Open rates'!X6*0.87*0.9</f>
        <v>4698</v>
      </c>
      <c r="Y6" s="84">
        <f>'BAR BB| Open rates'!Y6*0.87*0.9</f>
        <v>4698</v>
      </c>
      <c r="Z6" s="84">
        <f>'BAR BB| Open rates'!Z6*0.87*0.9</f>
        <v>4698</v>
      </c>
      <c r="AA6" s="84">
        <f>'BAR BB| Open rates'!AA6*0.87*0.9</f>
        <v>12449.7</v>
      </c>
      <c r="AB6" s="84">
        <f>'BAR BB| Open rates'!AB6*0.87*0.9</f>
        <v>4698</v>
      </c>
      <c r="AC6" s="84">
        <f>'BAR BB| Open rates'!AC6*0.87*0.9</f>
        <v>10883.7</v>
      </c>
      <c r="AD6" s="84">
        <f>'BAR BB| Open rates'!AD6*0.87*0.9</f>
        <v>10883.7</v>
      </c>
      <c r="AE6" s="84">
        <f>'BAR BB| Open rates'!AE6*0.87*0.9</f>
        <v>10883.7</v>
      </c>
      <c r="AF6" s="84">
        <f>'BAR BB| Open rates'!AF6*0.87*0.9</f>
        <v>10883.7</v>
      </c>
      <c r="AG6" s="84">
        <f>'BAR BB| Open rates'!AG6*0.87*0.9</f>
        <v>10883.7</v>
      </c>
      <c r="AH6" s="84">
        <f>'BAR BB| Open rates'!AH6*0.87*0.9</f>
        <v>10883.7</v>
      </c>
      <c r="AI6" s="84">
        <f>'BAR BB| Open rates'!AI6*0.87*0.9</f>
        <v>10883.7</v>
      </c>
      <c r="AJ6" s="84">
        <f>'BAR BB| Open rates'!AJ6*0.87*0.9</f>
        <v>10883.7</v>
      </c>
      <c r="AK6" s="84">
        <f>'BAR BB| Open rates'!AK6*0.87*0.9</f>
        <v>10883.7</v>
      </c>
      <c r="AL6" s="84">
        <f>'BAR BB| Open rates'!AL6*0.87*0.9</f>
        <v>10883.7</v>
      </c>
      <c r="AM6" s="84">
        <f>'BAR BB| Open rates'!AM6*0.87*0.9</f>
        <v>10883.7</v>
      </c>
      <c r="AN6" s="84">
        <f>'BAR BB| Open rates'!AN6*0.87*0.9</f>
        <v>10883.7</v>
      </c>
      <c r="AO6" s="84">
        <f>'BAR BB| Open rates'!AO6*0.87*0.9</f>
        <v>8534.7000000000007</v>
      </c>
      <c r="AP6" s="84">
        <f>'BAR BB| Open rates'!AP6*0.87*0.9</f>
        <v>8534.7000000000007</v>
      </c>
      <c r="AQ6" s="84">
        <f>'BAR BB| Open rates'!AQ6*0.87*0.9</f>
        <v>5167.8</v>
      </c>
      <c r="AR6" s="84">
        <f>'BAR BB| Open rates'!AR6*0.87*0.9</f>
        <v>5481</v>
      </c>
      <c r="AS6" s="84">
        <f>'BAR BB| Open rates'!AS6*0.87*0.9</f>
        <v>5167.8</v>
      </c>
      <c r="AT6" s="84">
        <f>'BAR BB| Open rates'!AT6*0.87*0.9</f>
        <v>5481</v>
      </c>
      <c r="AU6" s="84">
        <f>'BAR BB| Open rates'!AU6*0.87*0.9</f>
        <v>5167.8</v>
      </c>
      <c r="AV6" s="84">
        <f>'BAR BB| Open rates'!AV6*0.87*0.9</f>
        <v>5481</v>
      </c>
      <c r="AW6" s="84">
        <f>'BAR BB| Open rates'!AW6*0.87*0.9</f>
        <v>5167.8</v>
      </c>
      <c r="AX6" s="84">
        <f>'BAR BB| Open rates'!AX6*0.87*0.9</f>
        <v>5481</v>
      </c>
      <c r="AY6" s="84">
        <f>'BAR BB| Open rates'!AY6*0.87*0.9</f>
        <v>5167.8</v>
      </c>
    </row>
    <row r="7" spans="1:51" s="14" customFormat="1" ht="12" customHeight="1" x14ac:dyDescent="0.2">
      <c r="A7" s="42">
        <v>2</v>
      </c>
      <c r="B7" s="84">
        <f>'BAR BB| Open rates'!B7*0.87*0.9</f>
        <v>5872.5</v>
      </c>
      <c r="C7" s="84">
        <f>'BAR BB| Open rates'!C7*0.87*0.9</f>
        <v>5481</v>
      </c>
      <c r="D7" s="84">
        <f>'BAR BB| Open rates'!D7*0.87*0.9</f>
        <v>5794.2</v>
      </c>
      <c r="E7" s="84">
        <f>'BAR BB| Open rates'!E7*0.87*0.9</f>
        <v>5794.2</v>
      </c>
      <c r="F7" s="84">
        <f>'BAR BB| Open rates'!F7*0.87*0.9</f>
        <v>11275.2</v>
      </c>
      <c r="G7" s="84">
        <f>'BAR BB| Open rates'!G7*0.87*0.9</f>
        <v>11275.2</v>
      </c>
      <c r="H7" s="84">
        <f>'BAR BB| Open rates'!H7*0.87*0.9</f>
        <v>8299.8000000000011</v>
      </c>
      <c r="I7" s="84">
        <f>'BAR BB| Open rates'!I7*0.87*0.9</f>
        <v>8299.8000000000011</v>
      </c>
      <c r="J7" s="84">
        <f>'BAR BB| Open rates'!J7*0.87*0.9</f>
        <v>6655.5</v>
      </c>
      <c r="K7" s="84">
        <f>'BAR BB| Open rates'!K7*0.87*0.9</f>
        <v>5559.3</v>
      </c>
      <c r="L7" s="84">
        <f>'BAR BB| Open rates'!L7*0.87*0.9</f>
        <v>6342.3</v>
      </c>
      <c r="M7" s="84">
        <f>'BAR BB| Open rates'!M7*0.87*0.9</f>
        <v>5559.3</v>
      </c>
      <c r="N7" s="84">
        <f>'BAR BB| Open rates'!N7*0.87*0.9</f>
        <v>8299.8000000000011</v>
      </c>
      <c r="O7" s="84">
        <f>'BAR BB| Open rates'!O7*0.87*0.9</f>
        <v>6342.3</v>
      </c>
      <c r="P7" s="84">
        <f>'BAR BB| Open rates'!P7*0.87*0.9</f>
        <v>5559.3</v>
      </c>
      <c r="Q7" s="84">
        <f>'BAR BB| Open rates'!Q7*0.87*0.9</f>
        <v>8299.8000000000011</v>
      </c>
      <c r="R7" s="84">
        <f>'BAR BB| Open rates'!R7*0.87*0.9</f>
        <v>10492.2</v>
      </c>
      <c r="S7" s="84">
        <f>'BAR BB| Open rates'!S7*0.87*0.9</f>
        <v>8299.8000000000011</v>
      </c>
      <c r="T7" s="84">
        <f>'BAR BB| Open rates'!T7*0.87*0.9</f>
        <v>8299.8000000000011</v>
      </c>
      <c r="U7" s="84">
        <f>'BAR BB| Open rates'!U7*0.87*0.9</f>
        <v>6655.5</v>
      </c>
      <c r="V7" s="84">
        <f>'BAR BB| Open rates'!V7*0.87*0.9</f>
        <v>8299.8000000000011</v>
      </c>
      <c r="W7" s="84">
        <f>'BAR BB| Open rates'!W7*0.87*0.9</f>
        <v>5872.5</v>
      </c>
      <c r="X7" s="84">
        <f>'BAR BB| Open rates'!X7*0.87*0.9</f>
        <v>5872.5</v>
      </c>
      <c r="Y7" s="84">
        <f>'BAR BB| Open rates'!Y7*0.87*0.9</f>
        <v>5872.5</v>
      </c>
      <c r="Z7" s="84">
        <f>'BAR BB| Open rates'!Z7*0.87*0.9</f>
        <v>5872.5</v>
      </c>
      <c r="AA7" s="84">
        <f>'BAR BB| Open rates'!AA7*0.87*0.9</f>
        <v>13624.2</v>
      </c>
      <c r="AB7" s="84">
        <f>'BAR BB| Open rates'!AB7*0.87*0.9</f>
        <v>5872.5</v>
      </c>
      <c r="AC7" s="84">
        <f>'BAR BB| Open rates'!AC7*0.87*0.9</f>
        <v>12058.2</v>
      </c>
      <c r="AD7" s="84">
        <f>'BAR BB| Open rates'!AD7*0.87*0.9</f>
        <v>12058.2</v>
      </c>
      <c r="AE7" s="84">
        <f>'BAR BB| Open rates'!AE7*0.87*0.9</f>
        <v>12058.2</v>
      </c>
      <c r="AF7" s="84">
        <f>'BAR BB| Open rates'!AF7*0.87*0.9</f>
        <v>12058.2</v>
      </c>
      <c r="AG7" s="84">
        <f>'BAR BB| Open rates'!AG7*0.87*0.9</f>
        <v>12058.2</v>
      </c>
      <c r="AH7" s="84">
        <f>'BAR BB| Open rates'!AH7*0.87*0.9</f>
        <v>12058.2</v>
      </c>
      <c r="AI7" s="84">
        <f>'BAR BB| Open rates'!AI7*0.87*0.9</f>
        <v>12058.2</v>
      </c>
      <c r="AJ7" s="84">
        <f>'BAR BB| Open rates'!AJ7*0.87*0.9</f>
        <v>12058.2</v>
      </c>
      <c r="AK7" s="84">
        <f>'BAR BB| Open rates'!AK7*0.87*0.9</f>
        <v>12058.2</v>
      </c>
      <c r="AL7" s="84">
        <f>'BAR BB| Open rates'!AL7*0.87*0.9</f>
        <v>12058.2</v>
      </c>
      <c r="AM7" s="84">
        <f>'BAR BB| Open rates'!AM7*0.87*0.9</f>
        <v>12058.2</v>
      </c>
      <c r="AN7" s="84">
        <f>'BAR BB| Open rates'!AN7*0.87*0.9</f>
        <v>12058.2</v>
      </c>
      <c r="AO7" s="84">
        <f>'BAR BB| Open rates'!AO7*0.87*0.9</f>
        <v>9709.2000000000007</v>
      </c>
      <c r="AP7" s="84">
        <f>'BAR BB| Open rates'!AP7*0.87*0.9</f>
        <v>9709.2000000000007</v>
      </c>
      <c r="AQ7" s="84">
        <f>'BAR BB| Open rates'!AQ7*0.87*0.9</f>
        <v>6342.3</v>
      </c>
      <c r="AR7" s="84">
        <f>'BAR BB| Open rates'!AR7*0.87*0.9</f>
        <v>6655.5</v>
      </c>
      <c r="AS7" s="84">
        <f>'BAR BB| Open rates'!AS7*0.87*0.9</f>
        <v>6342.3</v>
      </c>
      <c r="AT7" s="84">
        <f>'BAR BB| Open rates'!AT7*0.87*0.9</f>
        <v>6655.5</v>
      </c>
      <c r="AU7" s="84">
        <f>'BAR BB| Open rates'!AU7*0.87*0.9</f>
        <v>6342.3</v>
      </c>
      <c r="AV7" s="84">
        <f>'BAR BB| Open rates'!AV7*0.87*0.9</f>
        <v>6655.5</v>
      </c>
      <c r="AW7" s="84">
        <f>'BAR BB| Open rates'!AW7*0.87*0.9</f>
        <v>6342.3</v>
      </c>
      <c r="AX7" s="84">
        <f>'BAR BB| Open rates'!AX7*0.87*0.9</f>
        <v>6655.5</v>
      </c>
      <c r="AY7" s="84">
        <f>'BAR BB| Open rates'!AY7*0.87*0.9</f>
        <v>6342.3</v>
      </c>
    </row>
    <row r="8" spans="1:51"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s="14" customFormat="1" ht="12" customHeight="1" x14ac:dyDescent="0.2">
      <c r="A9" s="149">
        <v>1</v>
      </c>
      <c r="B9" s="84">
        <f>'BAR BB| Open rates'!B9*0.87*0.9</f>
        <v>6264</v>
      </c>
      <c r="C9" s="84">
        <f>'BAR BB| Open rates'!C9*0.87*0.9</f>
        <v>7047</v>
      </c>
      <c r="D9" s="84">
        <f>'BAR BB| Open rates'!D9*0.87*0.9</f>
        <v>6185.7</v>
      </c>
      <c r="E9" s="84">
        <f>'BAR BB| Open rates'!E9*0.87*0.9</f>
        <v>6185.7</v>
      </c>
      <c r="F9" s="84">
        <f>'BAR BB| Open rates'!F9*0.87*0.9</f>
        <v>11666.7</v>
      </c>
      <c r="G9" s="84">
        <f>'BAR BB| Open rates'!G9*0.87*0.9</f>
        <v>11666.7</v>
      </c>
      <c r="H9" s="84">
        <f>'BAR BB| Open rates'!H9*0.87*0.9</f>
        <v>8691.3000000000011</v>
      </c>
      <c r="I9" s="84">
        <f>'BAR BB| Open rates'!I9*0.87*0.9</f>
        <v>8691.3000000000011</v>
      </c>
      <c r="J9" s="84">
        <f>'BAR BB| Open rates'!J9*0.87*0.9</f>
        <v>7047</v>
      </c>
      <c r="K9" s="84">
        <f>'BAR BB| Open rates'!K9*0.87*0.9</f>
        <v>5950.8</v>
      </c>
      <c r="L9" s="84">
        <f>'BAR BB| Open rates'!L9*0.87*0.9</f>
        <v>6733.8</v>
      </c>
      <c r="M9" s="84">
        <f>'BAR BB| Open rates'!M9*0.87*0.9</f>
        <v>5950.8</v>
      </c>
      <c r="N9" s="84">
        <f>'BAR BB| Open rates'!N9*0.87*0.9</f>
        <v>8691.3000000000011</v>
      </c>
      <c r="O9" s="84">
        <f>'BAR BB| Open rates'!O9*0.87*0.9</f>
        <v>6733.8</v>
      </c>
      <c r="P9" s="84">
        <f>'BAR BB| Open rates'!P9*0.87*0.9</f>
        <v>5950.8</v>
      </c>
      <c r="Q9" s="84">
        <f>'BAR BB| Open rates'!Q9*0.87*0.9</f>
        <v>8691.3000000000011</v>
      </c>
      <c r="R9" s="84">
        <f>'BAR BB| Open rates'!R9*0.87*0.9</f>
        <v>10883.7</v>
      </c>
      <c r="S9" s="84">
        <f>'BAR BB| Open rates'!S9*0.87*0.9</f>
        <v>8691.3000000000011</v>
      </c>
      <c r="T9" s="84">
        <f>'BAR BB| Open rates'!T9*0.87*0.9</f>
        <v>8691.3000000000011</v>
      </c>
      <c r="U9" s="84">
        <f>'BAR BB| Open rates'!U9*0.87*0.9</f>
        <v>7047</v>
      </c>
      <c r="V9" s="84">
        <f>'BAR BB| Open rates'!V9*0.87*0.9</f>
        <v>8691.3000000000011</v>
      </c>
      <c r="W9" s="84">
        <f>'BAR BB| Open rates'!W9*0.87*0.9</f>
        <v>6264</v>
      </c>
      <c r="X9" s="84">
        <f>'BAR BB| Open rates'!X9*0.87*0.9</f>
        <v>6264</v>
      </c>
      <c r="Y9" s="84">
        <f>'BAR BB| Open rates'!Y9*0.87*0.9</f>
        <v>6264</v>
      </c>
      <c r="Z9" s="84">
        <f>'BAR BB| Open rates'!Z9*0.87*0.9</f>
        <v>6264</v>
      </c>
      <c r="AA9" s="84">
        <f>'BAR BB| Open rates'!AA9*0.87*0.9</f>
        <v>14015.7</v>
      </c>
      <c r="AB9" s="84">
        <f>'BAR BB| Open rates'!AB9*0.87*0.9</f>
        <v>6264</v>
      </c>
      <c r="AC9" s="84">
        <f>'BAR BB| Open rates'!AC9*0.87*0.9</f>
        <v>12449.7</v>
      </c>
      <c r="AD9" s="84">
        <f>'BAR BB| Open rates'!AD9*0.87*0.9</f>
        <v>12449.7</v>
      </c>
      <c r="AE9" s="84">
        <f>'BAR BB| Open rates'!AE9*0.87*0.9</f>
        <v>12449.7</v>
      </c>
      <c r="AF9" s="84">
        <f>'BAR BB| Open rates'!AF9*0.87*0.9</f>
        <v>12449.7</v>
      </c>
      <c r="AG9" s="84">
        <f>'BAR BB| Open rates'!AG9*0.87*0.9</f>
        <v>12449.7</v>
      </c>
      <c r="AH9" s="84">
        <f>'BAR BB| Open rates'!AH9*0.87*0.9</f>
        <v>12449.7</v>
      </c>
      <c r="AI9" s="84">
        <f>'BAR BB| Open rates'!AI9*0.87*0.9</f>
        <v>12449.7</v>
      </c>
      <c r="AJ9" s="84">
        <f>'BAR BB| Open rates'!AJ9*0.87*0.9</f>
        <v>12449.7</v>
      </c>
      <c r="AK9" s="84">
        <f>'BAR BB| Open rates'!AK9*0.87*0.9</f>
        <v>12449.7</v>
      </c>
      <c r="AL9" s="84">
        <f>'BAR BB| Open rates'!AL9*0.87*0.9</f>
        <v>12449.7</v>
      </c>
      <c r="AM9" s="84">
        <f>'BAR BB| Open rates'!AM9*0.87*0.9</f>
        <v>12449.7</v>
      </c>
      <c r="AN9" s="84">
        <f>'BAR BB| Open rates'!AN9*0.87*0.9</f>
        <v>12449.7</v>
      </c>
      <c r="AO9" s="84">
        <f>'BAR BB| Open rates'!AO9*0.87*0.9</f>
        <v>10100.700000000001</v>
      </c>
      <c r="AP9" s="84">
        <f>'BAR BB| Open rates'!AP9*0.87*0.9</f>
        <v>10100.700000000001</v>
      </c>
      <c r="AQ9" s="84">
        <f>'BAR BB| Open rates'!AQ9*0.87*0.9</f>
        <v>6733.8</v>
      </c>
      <c r="AR9" s="84">
        <f>'BAR BB| Open rates'!AR9*0.87*0.9</f>
        <v>7047</v>
      </c>
      <c r="AS9" s="84">
        <f>'BAR BB| Open rates'!AS9*0.87*0.9</f>
        <v>6733.8</v>
      </c>
      <c r="AT9" s="84">
        <f>'BAR BB| Open rates'!AT9*0.87*0.9</f>
        <v>7047</v>
      </c>
      <c r="AU9" s="84">
        <f>'BAR BB| Open rates'!AU9*0.87*0.9</f>
        <v>6733.8</v>
      </c>
      <c r="AV9" s="84">
        <f>'BAR BB| Open rates'!AV9*0.87*0.9</f>
        <v>7047</v>
      </c>
      <c r="AW9" s="84">
        <f>'BAR BB| Open rates'!AW9*0.87*0.9</f>
        <v>6733.8</v>
      </c>
      <c r="AX9" s="84">
        <f>'BAR BB| Open rates'!AX9*0.87*0.9</f>
        <v>7047</v>
      </c>
      <c r="AY9" s="84">
        <f>'BAR BB| Open rates'!AY9*0.87*0.9</f>
        <v>6733.8</v>
      </c>
    </row>
    <row r="10" spans="1:51" s="14" customFormat="1" ht="12" customHeight="1" x14ac:dyDescent="0.2">
      <c r="A10" s="149">
        <v>2</v>
      </c>
      <c r="B10" s="84">
        <f>'BAR BB| Open rates'!B10*0.87*0.9</f>
        <v>7438.5</v>
      </c>
      <c r="C10" s="84">
        <f>'BAR BB| Open rates'!C10*0.87*0.9</f>
        <v>8221.5</v>
      </c>
      <c r="D10" s="84">
        <f>'BAR BB| Open rates'!D10*0.87*0.9</f>
        <v>7360.2</v>
      </c>
      <c r="E10" s="84">
        <f>'BAR BB| Open rates'!E10*0.87*0.9</f>
        <v>7360.2</v>
      </c>
      <c r="F10" s="84">
        <f>'BAR BB| Open rates'!F10*0.87*0.9</f>
        <v>12841.2</v>
      </c>
      <c r="G10" s="84">
        <f>'BAR BB| Open rates'!G10*0.87*0.9</f>
        <v>12841.2</v>
      </c>
      <c r="H10" s="84">
        <f>'BAR BB| Open rates'!H10*0.87*0.9</f>
        <v>9865.8000000000011</v>
      </c>
      <c r="I10" s="84">
        <f>'BAR BB| Open rates'!I10*0.87*0.9</f>
        <v>9865.8000000000011</v>
      </c>
      <c r="J10" s="84">
        <f>'BAR BB| Open rates'!J10*0.87*0.9</f>
        <v>8221.5</v>
      </c>
      <c r="K10" s="84">
        <f>'BAR BB| Open rates'!K10*0.87*0.9</f>
        <v>7125.3</v>
      </c>
      <c r="L10" s="84">
        <f>'BAR BB| Open rates'!L10*0.87*0.9</f>
        <v>7908.3</v>
      </c>
      <c r="M10" s="84">
        <f>'BAR BB| Open rates'!M10*0.87*0.9</f>
        <v>7125.3</v>
      </c>
      <c r="N10" s="84">
        <f>'BAR BB| Open rates'!N10*0.87*0.9</f>
        <v>9865.8000000000011</v>
      </c>
      <c r="O10" s="84">
        <f>'BAR BB| Open rates'!O10*0.87*0.9</f>
        <v>7908.3</v>
      </c>
      <c r="P10" s="84">
        <f>'BAR BB| Open rates'!P10*0.87*0.9</f>
        <v>7125.3</v>
      </c>
      <c r="Q10" s="84">
        <f>'BAR BB| Open rates'!Q10*0.87*0.9</f>
        <v>9865.8000000000011</v>
      </c>
      <c r="R10" s="84">
        <f>'BAR BB| Open rates'!R10*0.87*0.9</f>
        <v>12058.2</v>
      </c>
      <c r="S10" s="84">
        <f>'BAR BB| Open rates'!S10*0.87*0.9</f>
        <v>9865.8000000000011</v>
      </c>
      <c r="T10" s="84">
        <f>'BAR BB| Open rates'!T10*0.87*0.9</f>
        <v>9865.8000000000011</v>
      </c>
      <c r="U10" s="84">
        <f>'BAR BB| Open rates'!U10*0.87*0.9</f>
        <v>8221.5</v>
      </c>
      <c r="V10" s="84">
        <f>'BAR BB| Open rates'!V10*0.87*0.9</f>
        <v>9865.8000000000011</v>
      </c>
      <c r="W10" s="84">
        <f>'BAR BB| Open rates'!W10*0.87*0.9</f>
        <v>7438.5</v>
      </c>
      <c r="X10" s="84">
        <f>'BAR BB| Open rates'!X10*0.87*0.9</f>
        <v>7438.5</v>
      </c>
      <c r="Y10" s="84">
        <f>'BAR BB| Open rates'!Y10*0.87*0.9</f>
        <v>7438.5</v>
      </c>
      <c r="Z10" s="84">
        <f>'BAR BB| Open rates'!Z10*0.87*0.9</f>
        <v>7438.5</v>
      </c>
      <c r="AA10" s="84">
        <f>'BAR BB| Open rates'!AA10*0.87*0.9</f>
        <v>15190.2</v>
      </c>
      <c r="AB10" s="84">
        <f>'BAR BB| Open rates'!AB10*0.87*0.9</f>
        <v>7438.5</v>
      </c>
      <c r="AC10" s="84">
        <f>'BAR BB| Open rates'!AC10*0.87*0.9</f>
        <v>13624.2</v>
      </c>
      <c r="AD10" s="84">
        <f>'BAR BB| Open rates'!AD10*0.87*0.9</f>
        <v>13624.2</v>
      </c>
      <c r="AE10" s="84">
        <f>'BAR BB| Open rates'!AE10*0.87*0.9</f>
        <v>13624.2</v>
      </c>
      <c r="AF10" s="84">
        <f>'BAR BB| Open rates'!AF10*0.87*0.9</f>
        <v>13624.2</v>
      </c>
      <c r="AG10" s="84">
        <f>'BAR BB| Open rates'!AG10*0.87*0.9</f>
        <v>13624.2</v>
      </c>
      <c r="AH10" s="84">
        <f>'BAR BB| Open rates'!AH10*0.87*0.9</f>
        <v>13624.2</v>
      </c>
      <c r="AI10" s="84">
        <f>'BAR BB| Open rates'!AI10*0.87*0.9</f>
        <v>13624.2</v>
      </c>
      <c r="AJ10" s="84">
        <f>'BAR BB| Open rates'!AJ10*0.87*0.9</f>
        <v>13624.2</v>
      </c>
      <c r="AK10" s="84">
        <f>'BAR BB| Open rates'!AK10*0.87*0.9</f>
        <v>13624.2</v>
      </c>
      <c r="AL10" s="84">
        <f>'BAR BB| Open rates'!AL10*0.87*0.9</f>
        <v>13624.2</v>
      </c>
      <c r="AM10" s="84">
        <f>'BAR BB| Open rates'!AM10*0.87*0.9</f>
        <v>13624.2</v>
      </c>
      <c r="AN10" s="84">
        <f>'BAR BB| Open rates'!AN10*0.87*0.9</f>
        <v>13624.2</v>
      </c>
      <c r="AO10" s="84">
        <f>'BAR BB| Open rates'!AO10*0.87*0.9</f>
        <v>11275.2</v>
      </c>
      <c r="AP10" s="84">
        <f>'BAR BB| Open rates'!AP10*0.87*0.9</f>
        <v>11275.2</v>
      </c>
      <c r="AQ10" s="84">
        <f>'BAR BB| Open rates'!AQ10*0.87*0.9</f>
        <v>7908.3</v>
      </c>
      <c r="AR10" s="84">
        <f>'BAR BB| Open rates'!AR10*0.87*0.9</f>
        <v>8221.5</v>
      </c>
      <c r="AS10" s="84">
        <f>'BAR BB| Open rates'!AS10*0.87*0.9</f>
        <v>7908.3</v>
      </c>
      <c r="AT10" s="84">
        <f>'BAR BB| Open rates'!AT10*0.87*0.9</f>
        <v>8221.5</v>
      </c>
      <c r="AU10" s="84">
        <f>'BAR BB| Open rates'!AU10*0.87*0.9</f>
        <v>7908.3</v>
      </c>
      <c r="AV10" s="84">
        <f>'BAR BB| Open rates'!AV10*0.87*0.9</f>
        <v>8221.5</v>
      </c>
      <c r="AW10" s="84">
        <f>'BAR BB| Open rates'!AW10*0.87*0.9</f>
        <v>7908.3</v>
      </c>
      <c r="AX10" s="84">
        <f>'BAR BB| Open rates'!AX10*0.87*0.9</f>
        <v>8221.5</v>
      </c>
      <c r="AY10" s="84">
        <f>'BAR BB| Open rates'!AY10*0.87*0.9</f>
        <v>7908.3</v>
      </c>
    </row>
    <row r="11" spans="1:51"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row>
    <row r="12" spans="1:51" s="14" customFormat="1" ht="12" customHeight="1" x14ac:dyDescent="0.2">
      <c r="A12" s="149">
        <v>1</v>
      </c>
      <c r="B12" s="84">
        <f>'BAR BB| Open rates'!B12*0.87*0.9</f>
        <v>7047</v>
      </c>
      <c r="C12" s="84">
        <f>'BAR BB| Open rates'!C12*0.87*0.9</f>
        <v>7830</v>
      </c>
      <c r="D12" s="84">
        <f>'BAR BB| Open rates'!D12*0.87*0.9</f>
        <v>6968.7</v>
      </c>
      <c r="E12" s="84">
        <f>'BAR BB| Open rates'!E12*0.87*0.9</f>
        <v>6968.7</v>
      </c>
      <c r="F12" s="84">
        <f>'BAR BB| Open rates'!F12*0.87*0.9</f>
        <v>12449.7</v>
      </c>
      <c r="G12" s="84">
        <f>'BAR BB| Open rates'!G12*0.87*0.9</f>
        <v>12449.7</v>
      </c>
      <c r="H12" s="84">
        <f>'BAR BB| Open rates'!H12*0.87*0.9</f>
        <v>9474.3000000000011</v>
      </c>
      <c r="I12" s="84">
        <f>'BAR BB| Open rates'!I12*0.87*0.9</f>
        <v>9474.3000000000011</v>
      </c>
      <c r="J12" s="84">
        <f>'BAR BB| Open rates'!J12*0.87*0.9</f>
        <v>7830</v>
      </c>
      <c r="K12" s="84">
        <f>'BAR BB| Open rates'!K12*0.87*0.9</f>
        <v>6733.8</v>
      </c>
      <c r="L12" s="84">
        <f>'BAR BB| Open rates'!L12*0.87*0.9</f>
        <v>7516.8</v>
      </c>
      <c r="M12" s="84">
        <f>'BAR BB| Open rates'!M12*0.87*0.9</f>
        <v>6733.8</v>
      </c>
      <c r="N12" s="84">
        <f>'BAR BB| Open rates'!N12*0.87*0.9</f>
        <v>9474.3000000000011</v>
      </c>
      <c r="O12" s="84">
        <f>'BAR BB| Open rates'!O12*0.87*0.9</f>
        <v>7516.8</v>
      </c>
      <c r="P12" s="84">
        <f>'BAR BB| Open rates'!P12*0.87*0.9</f>
        <v>6733.8</v>
      </c>
      <c r="Q12" s="84">
        <f>'BAR BB| Open rates'!Q12*0.87*0.9</f>
        <v>9474.3000000000011</v>
      </c>
      <c r="R12" s="84">
        <f>'BAR BB| Open rates'!R12*0.87*0.9</f>
        <v>11666.7</v>
      </c>
      <c r="S12" s="84">
        <f>'BAR BB| Open rates'!S12*0.87*0.9</f>
        <v>9474.3000000000011</v>
      </c>
      <c r="T12" s="84">
        <f>'BAR BB| Open rates'!T12*0.87*0.9</f>
        <v>9474.3000000000011</v>
      </c>
      <c r="U12" s="84">
        <f>'BAR BB| Open rates'!U12*0.87*0.9</f>
        <v>7830</v>
      </c>
      <c r="V12" s="84">
        <f>'BAR BB| Open rates'!V12*0.87*0.9</f>
        <v>9474.3000000000011</v>
      </c>
      <c r="W12" s="84">
        <f>'BAR BB| Open rates'!W12*0.87*0.9</f>
        <v>7047</v>
      </c>
      <c r="X12" s="84">
        <f>'BAR BB| Open rates'!X12*0.87*0.9</f>
        <v>7047</v>
      </c>
      <c r="Y12" s="84">
        <f>'BAR BB| Open rates'!Y12*0.87*0.9</f>
        <v>7047</v>
      </c>
      <c r="Z12" s="84">
        <f>'BAR BB| Open rates'!Z12*0.87*0.9</f>
        <v>7047</v>
      </c>
      <c r="AA12" s="84">
        <f>'BAR BB| Open rates'!AA12*0.87*0.9</f>
        <v>14798.7</v>
      </c>
      <c r="AB12" s="84">
        <f>'BAR BB| Open rates'!AB12*0.87*0.9</f>
        <v>7047</v>
      </c>
      <c r="AC12" s="84">
        <f>'BAR BB| Open rates'!AC12*0.87*0.9</f>
        <v>13232.7</v>
      </c>
      <c r="AD12" s="84">
        <f>'BAR BB| Open rates'!AD12*0.87*0.9</f>
        <v>13232.7</v>
      </c>
      <c r="AE12" s="84">
        <f>'BAR BB| Open rates'!AE12*0.87*0.9</f>
        <v>13232.7</v>
      </c>
      <c r="AF12" s="84">
        <f>'BAR BB| Open rates'!AF12*0.87*0.9</f>
        <v>13232.7</v>
      </c>
      <c r="AG12" s="84">
        <f>'BAR BB| Open rates'!AG12*0.87*0.9</f>
        <v>13232.7</v>
      </c>
      <c r="AH12" s="84">
        <f>'BAR BB| Open rates'!AH12*0.87*0.9</f>
        <v>13232.7</v>
      </c>
      <c r="AI12" s="84">
        <f>'BAR BB| Open rates'!AI12*0.87*0.9</f>
        <v>13232.7</v>
      </c>
      <c r="AJ12" s="84">
        <f>'BAR BB| Open rates'!AJ12*0.87*0.9</f>
        <v>13232.7</v>
      </c>
      <c r="AK12" s="84">
        <f>'BAR BB| Open rates'!AK12*0.87*0.9</f>
        <v>13232.7</v>
      </c>
      <c r="AL12" s="84">
        <f>'BAR BB| Open rates'!AL12*0.87*0.9</f>
        <v>13232.7</v>
      </c>
      <c r="AM12" s="84">
        <f>'BAR BB| Open rates'!AM12*0.87*0.9</f>
        <v>13232.7</v>
      </c>
      <c r="AN12" s="84">
        <f>'BAR BB| Open rates'!AN12*0.87*0.9</f>
        <v>13232.7</v>
      </c>
      <c r="AO12" s="84">
        <f>'BAR BB| Open rates'!AO12*0.87*0.9</f>
        <v>10883.7</v>
      </c>
      <c r="AP12" s="84">
        <f>'BAR BB| Open rates'!AP12*0.87*0.9</f>
        <v>10883.7</v>
      </c>
      <c r="AQ12" s="84">
        <f>'BAR BB| Open rates'!AQ12*0.87*0.9</f>
        <v>7516.8</v>
      </c>
      <c r="AR12" s="84">
        <f>'BAR BB| Open rates'!AR12*0.87*0.9</f>
        <v>7830</v>
      </c>
      <c r="AS12" s="84">
        <f>'BAR BB| Open rates'!AS12*0.87*0.9</f>
        <v>7516.8</v>
      </c>
      <c r="AT12" s="84">
        <f>'BAR BB| Open rates'!AT12*0.87*0.9</f>
        <v>7830</v>
      </c>
      <c r="AU12" s="84">
        <f>'BAR BB| Open rates'!AU12*0.87*0.9</f>
        <v>7516.8</v>
      </c>
      <c r="AV12" s="84">
        <f>'BAR BB| Open rates'!AV12*0.87*0.9</f>
        <v>7830</v>
      </c>
      <c r="AW12" s="84">
        <f>'BAR BB| Open rates'!AW12*0.87*0.9</f>
        <v>7516.8</v>
      </c>
      <c r="AX12" s="84">
        <f>'BAR BB| Open rates'!AX12*0.87*0.9</f>
        <v>7830</v>
      </c>
      <c r="AY12" s="84">
        <f>'BAR BB| Open rates'!AY12*0.87*0.9</f>
        <v>7516.8</v>
      </c>
    </row>
    <row r="13" spans="1:51" s="14" customFormat="1" ht="12" customHeight="1" x14ac:dyDescent="0.2">
      <c r="A13" s="149">
        <v>2</v>
      </c>
      <c r="B13" s="84">
        <f>'BAR BB| Open rates'!B13*0.87*0.9</f>
        <v>8221.5</v>
      </c>
      <c r="C13" s="84">
        <f>'BAR BB| Open rates'!C13*0.87*0.9</f>
        <v>9004.5</v>
      </c>
      <c r="D13" s="84">
        <f>'BAR BB| Open rates'!D13*0.87*0.9</f>
        <v>8143.2</v>
      </c>
      <c r="E13" s="84">
        <f>'BAR BB| Open rates'!E13*0.87*0.9</f>
        <v>8143.2</v>
      </c>
      <c r="F13" s="84">
        <f>'BAR BB| Open rates'!F13*0.87*0.9</f>
        <v>13624.2</v>
      </c>
      <c r="G13" s="84">
        <f>'BAR BB| Open rates'!G13*0.87*0.9</f>
        <v>13624.2</v>
      </c>
      <c r="H13" s="84">
        <f>'BAR BB| Open rates'!H13*0.87*0.9</f>
        <v>10648.800000000001</v>
      </c>
      <c r="I13" s="84">
        <f>'BAR BB| Open rates'!I13*0.87*0.9</f>
        <v>10648.800000000001</v>
      </c>
      <c r="J13" s="84">
        <f>'BAR BB| Open rates'!J13*0.87*0.9</f>
        <v>9004.5</v>
      </c>
      <c r="K13" s="84">
        <f>'BAR BB| Open rates'!K13*0.87*0.9</f>
        <v>7908.3</v>
      </c>
      <c r="L13" s="84">
        <f>'BAR BB| Open rates'!L13*0.87*0.9</f>
        <v>8691.3000000000011</v>
      </c>
      <c r="M13" s="84">
        <f>'BAR BB| Open rates'!M13*0.87*0.9</f>
        <v>7908.3</v>
      </c>
      <c r="N13" s="84">
        <f>'BAR BB| Open rates'!N13*0.87*0.9</f>
        <v>10648.800000000001</v>
      </c>
      <c r="O13" s="84">
        <f>'BAR BB| Open rates'!O13*0.87*0.9</f>
        <v>8691.3000000000011</v>
      </c>
      <c r="P13" s="84">
        <f>'BAR BB| Open rates'!P13*0.87*0.9</f>
        <v>7908.3</v>
      </c>
      <c r="Q13" s="84">
        <f>'BAR BB| Open rates'!Q13*0.87*0.9</f>
        <v>10648.800000000001</v>
      </c>
      <c r="R13" s="84">
        <f>'BAR BB| Open rates'!R13*0.87*0.9</f>
        <v>12841.2</v>
      </c>
      <c r="S13" s="84">
        <f>'BAR BB| Open rates'!S13*0.87*0.9</f>
        <v>10648.800000000001</v>
      </c>
      <c r="T13" s="84">
        <f>'BAR BB| Open rates'!T13*0.87*0.9</f>
        <v>10648.800000000001</v>
      </c>
      <c r="U13" s="84">
        <f>'BAR BB| Open rates'!U13*0.87*0.9</f>
        <v>9004.5</v>
      </c>
      <c r="V13" s="84">
        <f>'BAR BB| Open rates'!V13*0.87*0.9</f>
        <v>10648.800000000001</v>
      </c>
      <c r="W13" s="84">
        <f>'BAR BB| Open rates'!W13*0.87*0.9</f>
        <v>8221.5</v>
      </c>
      <c r="X13" s="84">
        <f>'BAR BB| Open rates'!X13*0.87*0.9</f>
        <v>8221.5</v>
      </c>
      <c r="Y13" s="84">
        <f>'BAR BB| Open rates'!Y13*0.87*0.9</f>
        <v>8221.5</v>
      </c>
      <c r="Z13" s="84">
        <f>'BAR BB| Open rates'!Z13*0.87*0.9</f>
        <v>8221.5</v>
      </c>
      <c r="AA13" s="84">
        <f>'BAR BB| Open rates'!AA13*0.87*0.9</f>
        <v>15973.2</v>
      </c>
      <c r="AB13" s="84">
        <f>'BAR BB| Open rates'!AB13*0.87*0.9</f>
        <v>8221.5</v>
      </c>
      <c r="AC13" s="84">
        <f>'BAR BB| Open rates'!AC13*0.87*0.9</f>
        <v>14407.2</v>
      </c>
      <c r="AD13" s="84">
        <f>'BAR BB| Open rates'!AD13*0.87*0.9</f>
        <v>14407.2</v>
      </c>
      <c r="AE13" s="84">
        <f>'BAR BB| Open rates'!AE13*0.87*0.9</f>
        <v>14407.2</v>
      </c>
      <c r="AF13" s="84">
        <f>'BAR BB| Open rates'!AF13*0.87*0.9</f>
        <v>14407.2</v>
      </c>
      <c r="AG13" s="84">
        <f>'BAR BB| Open rates'!AG13*0.87*0.9</f>
        <v>14407.2</v>
      </c>
      <c r="AH13" s="84">
        <f>'BAR BB| Open rates'!AH13*0.87*0.9</f>
        <v>14407.2</v>
      </c>
      <c r="AI13" s="84">
        <f>'BAR BB| Open rates'!AI13*0.87*0.9</f>
        <v>14407.2</v>
      </c>
      <c r="AJ13" s="84">
        <f>'BAR BB| Open rates'!AJ13*0.87*0.9</f>
        <v>14407.2</v>
      </c>
      <c r="AK13" s="84">
        <f>'BAR BB| Open rates'!AK13*0.87*0.9</f>
        <v>14407.2</v>
      </c>
      <c r="AL13" s="84">
        <f>'BAR BB| Open rates'!AL13*0.87*0.9</f>
        <v>14407.2</v>
      </c>
      <c r="AM13" s="84">
        <f>'BAR BB| Open rates'!AM13*0.87*0.9</f>
        <v>14407.2</v>
      </c>
      <c r="AN13" s="84">
        <f>'BAR BB| Open rates'!AN13*0.87*0.9</f>
        <v>14407.2</v>
      </c>
      <c r="AO13" s="84">
        <f>'BAR BB| Open rates'!AO13*0.87*0.9</f>
        <v>12058.2</v>
      </c>
      <c r="AP13" s="84">
        <f>'BAR BB| Open rates'!AP13*0.87*0.9</f>
        <v>12058.2</v>
      </c>
      <c r="AQ13" s="84">
        <f>'BAR BB| Open rates'!AQ13*0.87*0.9</f>
        <v>8691.3000000000011</v>
      </c>
      <c r="AR13" s="84">
        <f>'BAR BB| Open rates'!AR13*0.87*0.9</f>
        <v>9004.5</v>
      </c>
      <c r="AS13" s="84">
        <f>'BAR BB| Open rates'!AS13*0.87*0.9</f>
        <v>8691.3000000000011</v>
      </c>
      <c r="AT13" s="84">
        <f>'BAR BB| Open rates'!AT13*0.87*0.9</f>
        <v>9004.5</v>
      </c>
      <c r="AU13" s="84">
        <f>'BAR BB| Open rates'!AU13*0.87*0.9</f>
        <v>8691.3000000000011</v>
      </c>
      <c r="AV13" s="84">
        <f>'BAR BB| Open rates'!AV13*0.87*0.9</f>
        <v>9004.5</v>
      </c>
      <c r="AW13" s="84">
        <f>'BAR BB| Open rates'!AW13*0.87*0.9</f>
        <v>8691.3000000000011</v>
      </c>
      <c r="AX13" s="84">
        <f>'BAR BB| Open rates'!AX13*0.87*0.9</f>
        <v>9004.5</v>
      </c>
      <c r="AY13" s="84">
        <f>'BAR BB| Open rates'!AY13*0.87*0.9</f>
        <v>8691.3000000000011</v>
      </c>
    </row>
    <row r="14" spans="1:51"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14" customFormat="1" ht="12" customHeight="1" x14ac:dyDescent="0.2">
      <c r="A15" s="42">
        <v>1</v>
      </c>
      <c r="B15" s="84">
        <f>'BAR BB| Open rates'!B15*0.87*0.9</f>
        <v>9865.8000000000011</v>
      </c>
      <c r="C15" s="84">
        <f>'BAR BB| Open rates'!C15*0.87*0.9</f>
        <v>10648.800000000001</v>
      </c>
      <c r="D15" s="84">
        <f>'BAR BB| Open rates'!D15*0.87*0.9</f>
        <v>9787.5</v>
      </c>
      <c r="E15" s="84">
        <f>'BAR BB| Open rates'!E15*0.87*0.9</f>
        <v>9787.5</v>
      </c>
      <c r="F15" s="84">
        <f>'BAR BB| Open rates'!F15*0.87*0.9</f>
        <v>15268.5</v>
      </c>
      <c r="G15" s="84">
        <f>'BAR BB| Open rates'!G15*0.87*0.9</f>
        <v>15268.5</v>
      </c>
      <c r="H15" s="84">
        <f>'BAR BB| Open rates'!H15*0.87*0.9</f>
        <v>12293.1</v>
      </c>
      <c r="I15" s="84">
        <f>'BAR BB| Open rates'!I15*0.87*0.9</f>
        <v>12293.1</v>
      </c>
      <c r="J15" s="84">
        <f>'BAR BB| Open rates'!J15*0.87*0.9</f>
        <v>10648.800000000001</v>
      </c>
      <c r="K15" s="84">
        <f>'BAR BB| Open rates'!K15*0.87*0.9</f>
        <v>9552.6</v>
      </c>
      <c r="L15" s="84">
        <f>'BAR BB| Open rates'!L15*0.87*0.9</f>
        <v>10335.6</v>
      </c>
      <c r="M15" s="84">
        <f>'BAR BB| Open rates'!M15*0.87*0.9</f>
        <v>9552.6</v>
      </c>
      <c r="N15" s="84">
        <f>'BAR BB| Open rates'!N15*0.87*0.9</f>
        <v>12293.1</v>
      </c>
      <c r="O15" s="84">
        <f>'BAR BB| Open rates'!O15*0.87*0.9</f>
        <v>10335.6</v>
      </c>
      <c r="P15" s="84">
        <f>'BAR BB| Open rates'!P15*0.87*0.9</f>
        <v>9552.6</v>
      </c>
      <c r="Q15" s="84">
        <f>'BAR BB| Open rates'!Q15*0.87*0.9</f>
        <v>12293.1</v>
      </c>
      <c r="R15" s="84">
        <f>'BAR BB| Open rates'!R15*0.87*0.9</f>
        <v>14485.5</v>
      </c>
      <c r="S15" s="84">
        <f>'BAR BB| Open rates'!S15*0.87*0.9</f>
        <v>12293.1</v>
      </c>
      <c r="T15" s="84">
        <f>'BAR BB| Open rates'!T15*0.87*0.9</f>
        <v>12293.1</v>
      </c>
      <c r="U15" s="84">
        <f>'BAR BB| Open rates'!U15*0.87*0.9</f>
        <v>10648.800000000001</v>
      </c>
      <c r="V15" s="84">
        <f>'BAR BB| Open rates'!V15*0.87*0.9</f>
        <v>12293.1</v>
      </c>
      <c r="W15" s="84">
        <f>'BAR BB| Open rates'!W15*0.87*0.9</f>
        <v>9865.8000000000011</v>
      </c>
      <c r="X15" s="84">
        <f>'BAR BB| Open rates'!X15*0.87*0.9</f>
        <v>9865.8000000000011</v>
      </c>
      <c r="Y15" s="84">
        <f>'BAR BB| Open rates'!Y15*0.87*0.9</f>
        <v>9865.8000000000011</v>
      </c>
      <c r="Z15" s="84">
        <f>'BAR BB| Open rates'!Z15*0.87*0.9</f>
        <v>9865.8000000000011</v>
      </c>
      <c r="AA15" s="84">
        <f>'BAR BB| Open rates'!AA15*0.87*0.9</f>
        <v>17617.5</v>
      </c>
      <c r="AB15" s="84">
        <f>'BAR BB| Open rates'!AB15*0.87*0.9</f>
        <v>9865.8000000000011</v>
      </c>
      <c r="AC15" s="84">
        <f>'BAR BB| Open rates'!AC15*0.87*0.9</f>
        <v>16834.5</v>
      </c>
      <c r="AD15" s="84">
        <f>'BAR BB| Open rates'!AD15*0.87*0.9</f>
        <v>16834.5</v>
      </c>
      <c r="AE15" s="84">
        <f>'BAR BB| Open rates'!AE15*0.87*0.9</f>
        <v>16834.5</v>
      </c>
      <c r="AF15" s="84">
        <f>'BAR BB| Open rates'!AF15*0.87*0.9</f>
        <v>16834.5</v>
      </c>
      <c r="AG15" s="84">
        <f>'BAR BB| Open rates'!AG15*0.87*0.9</f>
        <v>16834.5</v>
      </c>
      <c r="AH15" s="84">
        <f>'BAR BB| Open rates'!AH15*0.87*0.9</f>
        <v>16834.5</v>
      </c>
      <c r="AI15" s="84">
        <f>'BAR BB| Open rates'!AI15*0.87*0.9</f>
        <v>16834.5</v>
      </c>
      <c r="AJ15" s="84">
        <f>'BAR BB| Open rates'!AJ15*0.87*0.9</f>
        <v>16834.5</v>
      </c>
      <c r="AK15" s="84">
        <f>'BAR BB| Open rates'!AK15*0.87*0.9</f>
        <v>16834.5</v>
      </c>
      <c r="AL15" s="84">
        <f>'BAR BB| Open rates'!AL15*0.87*0.9</f>
        <v>16834.5</v>
      </c>
      <c r="AM15" s="84">
        <f>'BAR BB| Open rates'!AM15*0.87*0.9</f>
        <v>16834.5</v>
      </c>
      <c r="AN15" s="84">
        <f>'BAR BB| Open rates'!AN15*0.87*0.9</f>
        <v>16834.5</v>
      </c>
      <c r="AO15" s="84">
        <f>'BAR BB| Open rates'!AO15*0.87*0.9</f>
        <v>14485.5</v>
      </c>
      <c r="AP15" s="84">
        <f>'BAR BB| Open rates'!AP15*0.87*0.9</f>
        <v>14485.5</v>
      </c>
      <c r="AQ15" s="84">
        <f>'BAR BB| Open rates'!AQ15*0.87*0.9</f>
        <v>11118.6</v>
      </c>
      <c r="AR15" s="84">
        <f>'BAR BB| Open rates'!AR15*0.87*0.9</f>
        <v>11431.800000000001</v>
      </c>
      <c r="AS15" s="84">
        <f>'BAR BB| Open rates'!AS15*0.87*0.9</f>
        <v>11118.6</v>
      </c>
      <c r="AT15" s="84">
        <f>'BAR BB| Open rates'!AT15*0.87*0.9</f>
        <v>11431.800000000001</v>
      </c>
      <c r="AU15" s="84">
        <f>'BAR BB| Open rates'!AU15*0.87*0.9</f>
        <v>11118.6</v>
      </c>
      <c r="AV15" s="84">
        <f>'BAR BB| Open rates'!AV15*0.87*0.9</f>
        <v>11431.800000000001</v>
      </c>
      <c r="AW15" s="84">
        <f>'BAR BB| Open rates'!AW15*0.87*0.9</f>
        <v>11118.6</v>
      </c>
      <c r="AX15" s="84">
        <f>'BAR BB| Open rates'!AX15*0.87*0.9</f>
        <v>11431.800000000001</v>
      </c>
      <c r="AY15" s="84">
        <f>'BAR BB| Open rates'!AY15*0.87*0.9</f>
        <v>11118.6</v>
      </c>
    </row>
    <row r="16" spans="1:51" s="14" customFormat="1" ht="12" customHeight="1" x14ac:dyDescent="0.2">
      <c r="A16" s="42">
        <v>2</v>
      </c>
      <c r="B16" s="84">
        <f>'BAR BB| Open rates'!B16*0.87*0.9</f>
        <v>11040.300000000001</v>
      </c>
      <c r="C16" s="84">
        <f>'BAR BB| Open rates'!C16*0.87*0.9</f>
        <v>11823.300000000001</v>
      </c>
      <c r="D16" s="84">
        <f>'BAR BB| Open rates'!D16*0.87*0.9</f>
        <v>10962</v>
      </c>
      <c r="E16" s="84">
        <f>'BAR BB| Open rates'!E16*0.87*0.9</f>
        <v>10962</v>
      </c>
      <c r="F16" s="84">
        <f>'BAR BB| Open rates'!F16*0.87*0.9</f>
        <v>16443</v>
      </c>
      <c r="G16" s="84">
        <f>'BAR BB| Open rates'!G16*0.87*0.9</f>
        <v>16443</v>
      </c>
      <c r="H16" s="84">
        <f>'BAR BB| Open rates'!H16*0.87*0.9</f>
        <v>13467.6</v>
      </c>
      <c r="I16" s="84">
        <f>'BAR BB| Open rates'!I16*0.87*0.9</f>
        <v>13467.6</v>
      </c>
      <c r="J16" s="84">
        <f>'BAR BB| Open rates'!J16*0.87*0.9</f>
        <v>11823.300000000001</v>
      </c>
      <c r="K16" s="84">
        <f>'BAR BB| Open rates'!K16*0.87*0.9</f>
        <v>10727.1</v>
      </c>
      <c r="L16" s="84">
        <f>'BAR BB| Open rates'!L16*0.87*0.9</f>
        <v>11510.1</v>
      </c>
      <c r="M16" s="84">
        <f>'BAR BB| Open rates'!M16*0.87*0.9</f>
        <v>10727.1</v>
      </c>
      <c r="N16" s="84">
        <f>'BAR BB| Open rates'!N16*0.87*0.9</f>
        <v>13467.6</v>
      </c>
      <c r="O16" s="84">
        <f>'BAR BB| Open rates'!O16*0.87*0.9</f>
        <v>11510.1</v>
      </c>
      <c r="P16" s="84">
        <f>'BAR BB| Open rates'!P16*0.87*0.9</f>
        <v>10727.1</v>
      </c>
      <c r="Q16" s="84">
        <f>'BAR BB| Open rates'!Q16*0.87*0.9</f>
        <v>13467.6</v>
      </c>
      <c r="R16" s="84">
        <f>'BAR BB| Open rates'!R16*0.87*0.9</f>
        <v>15660</v>
      </c>
      <c r="S16" s="84">
        <f>'BAR BB| Open rates'!S16*0.87*0.9</f>
        <v>13467.6</v>
      </c>
      <c r="T16" s="84">
        <f>'BAR BB| Open rates'!T16*0.87*0.9</f>
        <v>13467.6</v>
      </c>
      <c r="U16" s="84">
        <f>'BAR BB| Open rates'!U16*0.87*0.9</f>
        <v>11823.300000000001</v>
      </c>
      <c r="V16" s="84">
        <f>'BAR BB| Open rates'!V16*0.87*0.9</f>
        <v>13467.6</v>
      </c>
      <c r="W16" s="84">
        <f>'BAR BB| Open rates'!W16*0.87*0.9</f>
        <v>11040.300000000001</v>
      </c>
      <c r="X16" s="84">
        <f>'BAR BB| Open rates'!X16*0.87*0.9</f>
        <v>11040.300000000001</v>
      </c>
      <c r="Y16" s="84">
        <f>'BAR BB| Open rates'!Y16*0.87*0.9</f>
        <v>11040.300000000001</v>
      </c>
      <c r="Z16" s="84">
        <f>'BAR BB| Open rates'!Z16*0.87*0.9</f>
        <v>11040.300000000001</v>
      </c>
      <c r="AA16" s="84">
        <f>'BAR BB| Open rates'!AA16*0.87*0.9</f>
        <v>18792</v>
      </c>
      <c r="AB16" s="84">
        <f>'BAR BB| Open rates'!AB16*0.87*0.9</f>
        <v>11040.300000000001</v>
      </c>
      <c r="AC16" s="84">
        <f>'BAR BB| Open rates'!AC16*0.87*0.9</f>
        <v>18009</v>
      </c>
      <c r="AD16" s="84">
        <f>'BAR BB| Open rates'!AD16*0.87*0.9</f>
        <v>18009</v>
      </c>
      <c r="AE16" s="84">
        <f>'BAR BB| Open rates'!AE16*0.87*0.9</f>
        <v>18009</v>
      </c>
      <c r="AF16" s="84">
        <f>'BAR BB| Open rates'!AF16*0.87*0.9</f>
        <v>18009</v>
      </c>
      <c r="AG16" s="84">
        <f>'BAR BB| Open rates'!AG16*0.87*0.9</f>
        <v>18009</v>
      </c>
      <c r="AH16" s="84">
        <f>'BAR BB| Open rates'!AH16*0.87*0.9</f>
        <v>18009</v>
      </c>
      <c r="AI16" s="84">
        <f>'BAR BB| Open rates'!AI16*0.87*0.9</f>
        <v>18009</v>
      </c>
      <c r="AJ16" s="84">
        <f>'BAR BB| Open rates'!AJ16*0.87*0.9</f>
        <v>18009</v>
      </c>
      <c r="AK16" s="84">
        <f>'BAR BB| Open rates'!AK16*0.87*0.9</f>
        <v>18009</v>
      </c>
      <c r="AL16" s="84">
        <f>'BAR BB| Open rates'!AL16*0.87*0.9</f>
        <v>18009</v>
      </c>
      <c r="AM16" s="84">
        <f>'BAR BB| Open rates'!AM16*0.87*0.9</f>
        <v>18009</v>
      </c>
      <c r="AN16" s="84">
        <f>'BAR BB| Open rates'!AN16*0.87*0.9</f>
        <v>18009</v>
      </c>
      <c r="AO16" s="84">
        <f>'BAR BB| Open rates'!AO16*0.87*0.9</f>
        <v>15660</v>
      </c>
      <c r="AP16" s="84">
        <f>'BAR BB| Open rates'!AP16*0.87*0.9</f>
        <v>15660</v>
      </c>
      <c r="AQ16" s="84">
        <f>'BAR BB| Open rates'!AQ16*0.87*0.9</f>
        <v>12293.1</v>
      </c>
      <c r="AR16" s="84">
        <f>'BAR BB| Open rates'!AR16*0.87*0.9</f>
        <v>12606.300000000001</v>
      </c>
      <c r="AS16" s="84">
        <f>'BAR BB| Open rates'!AS16*0.87*0.9</f>
        <v>12293.1</v>
      </c>
      <c r="AT16" s="84">
        <f>'BAR BB| Open rates'!AT16*0.87*0.9</f>
        <v>12606.300000000001</v>
      </c>
      <c r="AU16" s="84">
        <f>'BAR BB| Open rates'!AU16*0.87*0.9</f>
        <v>12293.1</v>
      </c>
      <c r="AV16" s="84">
        <f>'BAR BB| Open rates'!AV16*0.87*0.9</f>
        <v>12606.300000000001</v>
      </c>
      <c r="AW16" s="84">
        <f>'BAR BB| Open rates'!AW16*0.87*0.9</f>
        <v>12293.1</v>
      </c>
      <c r="AX16" s="84">
        <f>'BAR BB| Open rates'!AX16*0.87*0.9</f>
        <v>12606.300000000001</v>
      </c>
      <c r="AY16" s="84">
        <f>'BAR BB| Open rates'!AY16*0.87*0.9</f>
        <v>12293.1</v>
      </c>
    </row>
    <row r="17" spans="1:51"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row>
    <row r="18" spans="1:51" s="14" customFormat="1" ht="12" customHeight="1" x14ac:dyDescent="0.2">
      <c r="A18" s="42">
        <v>1</v>
      </c>
      <c r="B18" s="84">
        <f>'BAR BB| Open rates'!B18*0.87*0.9</f>
        <v>10257.300000000001</v>
      </c>
      <c r="C18" s="84">
        <f>'BAR BB| Open rates'!C18*0.87*0.9</f>
        <v>11040.300000000001</v>
      </c>
      <c r="D18" s="84">
        <f>'BAR BB| Open rates'!D18*0.87*0.9</f>
        <v>10179</v>
      </c>
      <c r="E18" s="84">
        <f>'BAR BB| Open rates'!E18*0.87*0.9</f>
        <v>10179</v>
      </c>
      <c r="F18" s="84">
        <f>'BAR BB| Open rates'!F18*0.87*0.9</f>
        <v>15660</v>
      </c>
      <c r="G18" s="84">
        <f>'BAR BB| Open rates'!G18*0.87*0.9</f>
        <v>15660</v>
      </c>
      <c r="H18" s="84">
        <f>'BAR BB| Open rates'!H18*0.87*0.9</f>
        <v>12684.6</v>
      </c>
      <c r="I18" s="84">
        <f>'BAR BB| Open rates'!I18*0.87*0.9</f>
        <v>12684.6</v>
      </c>
      <c r="J18" s="84">
        <f>'BAR BB| Open rates'!J18*0.87*0.9</f>
        <v>11040.300000000001</v>
      </c>
      <c r="K18" s="84">
        <f>'BAR BB| Open rates'!K18*0.87*0.9</f>
        <v>9944.1</v>
      </c>
      <c r="L18" s="84">
        <f>'BAR BB| Open rates'!L18*0.87*0.9</f>
        <v>10727.1</v>
      </c>
      <c r="M18" s="84">
        <f>'BAR BB| Open rates'!M18*0.87*0.9</f>
        <v>9944.1</v>
      </c>
      <c r="N18" s="84">
        <f>'BAR BB| Open rates'!N18*0.87*0.9</f>
        <v>12684.6</v>
      </c>
      <c r="O18" s="84">
        <f>'BAR BB| Open rates'!O18*0.87*0.9</f>
        <v>10727.1</v>
      </c>
      <c r="P18" s="84">
        <f>'BAR BB| Open rates'!P18*0.87*0.9</f>
        <v>9944.1</v>
      </c>
      <c r="Q18" s="84">
        <f>'BAR BB| Open rates'!Q18*0.87*0.9</f>
        <v>12684.6</v>
      </c>
      <c r="R18" s="84">
        <f>'BAR BB| Open rates'!R18*0.87*0.9</f>
        <v>14877</v>
      </c>
      <c r="S18" s="84">
        <f>'BAR BB| Open rates'!S18*0.87*0.9</f>
        <v>12684.6</v>
      </c>
      <c r="T18" s="84">
        <f>'BAR BB| Open rates'!T18*0.87*0.9</f>
        <v>12684.6</v>
      </c>
      <c r="U18" s="84">
        <f>'BAR BB| Open rates'!U18*0.87*0.9</f>
        <v>11040.300000000001</v>
      </c>
      <c r="V18" s="84">
        <f>'BAR BB| Open rates'!V18*0.87*0.9</f>
        <v>12684.6</v>
      </c>
      <c r="W18" s="84">
        <f>'BAR BB| Open rates'!W18*0.87*0.9</f>
        <v>10257.300000000001</v>
      </c>
      <c r="X18" s="84">
        <f>'BAR BB| Open rates'!X18*0.87*0.9</f>
        <v>10257.300000000001</v>
      </c>
      <c r="Y18" s="84">
        <f>'BAR BB| Open rates'!Y18*0.87*0.9</f>
        <v>10257.300000000001</v>
      </c>
      <c r="Z18" s="84">
        <f>'BAR BB| Open rates'!Z18*0.87*0.9</f>
        <v>10257.300000000001</v>
      </c>
      <c r="AA18" s="84">
        <f>'BAR BB| Open rates'!AA18*0.87*0.9</f>
        <v>18009</v>
      </c>
      <c r="AB18" s="84">
        <f>'BAR BB| Open rates'!AB18*0.87*0.9</f>
        <v>10257.300000000001</v>
      </c>
      <c r="AC18" s="84">
        <f>'BAR BB| Open rates'!AC18*0.87*0.9</f>
        <v>18400.5</v>
      </c>
      <c r="AD18" s="84">
        <f>'BAR BB| Open rates'!AD18*0.87*0.9</f>
        <v>18400.5</v>
      </c>
      <c r="AE18" s="84">
        <f>'BAR BB| Open rates'!AE18*0.87*0.9</f>
        <v>18400.5</v>
      </c>
      <c r="AF18" s="84">
        <f>'BAR BB| Open rates'!AF18*0.87*0.9</f>
        <v>18400.5</v>
      </c>
      <c r="AG18" s="84">
        <f>'BAR BB| Open rates'!AG18*0.87*0.9</f>
        <v>18400.5</v>
      </c>
      <c r="AH18" s="84">
        <f>'BAR BB| Open rates'!AH18*0.87*0.9</f>
        <v>18400.5</v>
      </c>
      <c r="AI18" s="84">
        <f>'BAR BB| Open rates'!AI18*0.87*0.9</f>
        <v>18400.5</v>
      </c>
      <c r="AJ18" s="84">
        <f>'BAR BB| Open rates'!AJ18*0.87*0.9</f>
        <v>18400.5</v>
      </c>
      <c r="AK18" s="84">
        <f>'BAR BB| Open rates'!AK18*0.87*0.9</f>
        <v>18400.5</v>
      </c>
      <c r="AL18" s="84">
        <f>'BAR BB| Open rates'!AL18*0.87*0.9</f>
        <v>18400.5</v>
      </c>
      <c r="AM18" s="84">
        <f>'BAR BB| Open rates'!AM18*0.87*0.9</f>
        <v>18400.5</v>
      </c>
      <c r="AN18" s="84">
        <f>'BAR BB| Open rates'!AN18*0.87*0.9</f>
        <v>18400.5</v>
      </c>
      <c r="AO18" s="84">
        <f>'BAR BB| Open rates'!AO18*0.87*0.9</f>
        <v>16051.5</v>
      </c>
      <c r="AP18" s="84">
        <f>'BAR BB| Open rates'!AP18*0.87*0.9</f>
        <v>16051.5</v>
      </c>
      <c r="AQ18" s="84">
        <f>'BAR BB| Open rates'!AQ18*0.87*0.9</f>
        <v>12684.6</v>
      </c>
      <c r="AR18" s="84">
        <f>'BAR BB| Open rates'!AR18*0.87*0.9</f>
        <v>12997.800000000001</v>
      </c>
      <c r="AS18" s="84">
        <f>'BAR BB| Open rates'!AS18*0.87*0.9</f>
        <v>12684.6</v>
      </c>
      <c r="AT18" s="84">
        <f>'BAR BB| Open rates'!AT18*0.87*0.9</f>
        <v>12997.800000000001</v>
      </c>
      <c r="AU18" s="84">
        <f>'BAR BB| Open rates'!AU18*0.87*0.9</f>
        <v>12684.6</v>
      </c>
      <c r="AV18" s="84">
        <f>'BAR BB| Open rates'!AV18*0.87*0.9</f>
        <v>12997.800000000001</v>
      </c>
      <c r="AW18" s="84">
        <f>'BAR BB| Open rates'!AW18*0.87*0.9</f>
        <v>12684.6</v>
      </c>
      <c r="AX18" s="84">
        <f>'BAR BB| Open rates'!AX18*0.87*0.9</f>
        <v>12997.800000000001</v>
      </c>
      <c r="AY18" s="84">
        <f>'BAR BB| Open rates'!AY18*0.87*0.9</f>
        <v>12684.6</v>
      </c>
    </row>
    <row r="19" spans="1:51" s="14" customFormat="1" ht="12" customHeight="1" x14ac:dyDescent="0.2">
      <c r="A19" s="42">
        <v>2</v>
      </c>
      <c r="B19" s="84">
        <f>'BAR BB| Open rates'!B19*0.87*0.9</f>
        <v>11431.800000000001</v>
      </c>
      <c r="C19" s="84">
        <f>'BAR BB| Open rates'!C19*0.87*0.9</f>
        <v>12214.800000000001</v>
      </c>
      <c r="D19" s="84">
        <f>'BAR BB| Open rates'!D19*0.87*0.9</f>
        <v>11353.5</v>
      </c>
      <c r="E19" s="84">
        <f>'BAR BB| Open rates'!E19*0.87*0.9</f>
        <v>11353.5</v>
      </c>
      <c r="F19" s="84">
        <f>'BAR BB| Open rates'!F19*0.87*0.9</f>
        <v>16834.5</v>
      </c>
      <c r="G19" s="84">
        <f>'BAR BB| Open rates'!G19*0.87*0.9</f>
        <v>16834.5</v>
      </c>
      <c r="H19" s="84">
        <f>'BAR BB| Open rates'!H19*0.87*0.9</f>
        <v>13859.1</v>
      </c>
      <c r="I19" s="84">
        <f>'BAR BB| Open rates'!I19*0.87*0.9</f>
        <v>13859.1</v>
      </c>
      <c r="J19" s="84">
        <f>'BAR BB| Open rates'!J19*0.87*0.9</f>
        <v>12214.800000000001</v>
      </c>
      <c r="K19" s="84">
        <f>'BAR BB| Open rates'!K19*0.87*0.9</f>
        <v>11118.6</v>
      </c>
      <c r="L19" s="84">
        <f>'BAR BB| Open rates'!L19*0.87*0.9</f>
        <v>11901.6</v>
      </c>
      <c r="M19" s="84">
        <f>'BAR BB| Open rates'!M19*0.87*0.9</f>
        <v>11118.6</v>
      </c>
      <c r="N19" s="84">
        <f>'BAR BB| Open rates'!N19*0.87*0.9</f>
        <v>13859.1</v>
      </c>
      <c r="O19" s="84">
        <f>'BAR BB| Open rates'!O19*0.87*0.9</f>
        <v>11901.6</v>
      </c>
      <c r="P19" s="84">
        <f>'BAR BB| Open rates'!P19*0.87*0.9</f>
        <v>11118.6</v>
      </c>
      <c r="Q19" s="84">
        <f>'BAR BB| Open rates'!Q19*0.87*0.9</f>
        <v>13859.1</v>
      </c>
      <c r="R19" s="84">
        <f>'BAR BB| Open rates'!R19*0.87*0.9</f>
        <v>16051.5</v>
      </c>
      <c r="S19" s="84">
        <f>'BAR BB| Open rates'!S19*0.87*0.9</f>
        <v>13859.1</v>
      </c>
      <c r="T19" s="84">
        <f>'BAR BB| Open rates'!T19*0.87*0.9</f>
        <v>13859.1</v>
      </c>
      <c r="U19" s="84">
        <f>'BAR BB| Open rates'!U19*0.87*0.9</f>
        <v>12214.800000000001</v>
      </c>
      <c r="V19" s="84">
        <f>'BAR BB| Open rates'!V19*0.87*0.9</f>
        <v>13859.1</v>
      </c>
      <c r="W19" s="84">
        <f>'BAR BB| Open rates'!W19*0.87*0.9</f>
        <v>11431.800000000001</v>
      </c>
      <c r="X19" s="84">
        <f>'BAR BB| Open rates'!X19*0.87*0.9</f>
        <v>11431.800000000001</v>
      </c>
      <c r="Y19" s="84">
        <f>'BAR BB| Open rates'!Y19*0.87*0.9</f>
        <v>11431.800000000001</v>
      </c>
      <c r="Z19" s="84">
        <f>'BAR BB| Open rates'!Z19*0.87*0.9</f>
        <v>11431.800000000001</v>
      </c>
      <c r="AA19" s="84">
        <f>'BAR BB| Open rates'!AA19*0.87*0.9</f>
        <v>19183.5</v>
      </c>
      <c r="AB19" s="84">
        <f>'BAR BB| Open rates'!AB19*0.87*0.9</f>
        <v>11431.800000000001</v>
      </c>
      <c r="AC19" s="84">
        <f>'BAR BB| Open rates'!AC19*0.87*0.9</f>
        <v>19575</v>
      </c>
      <c r="AD19" s="84">
        <f>'BAR BB| Open rates'!AD19*0.87*0.9</f>
        <v>19575</v>
      </c>
      <c r="AE19" s="84">
        <f>'BAR BB| Open rates'!AE19*0.87*0.9</f>
        <v>19575</v>
      </c>
      <c r="AF19" s="84">
        <f>'BAR BB| Open rates'!AF19*0.87*0.9</f>
        <v>19575</v>
      </c>
      <c r="AG19" s="84">
        <f>'BAR BB| Open rates'!AG19*0.87*0.9</f>
        <v>19575</v>
      </c>
      <c r="AH19" s="84">
        <f>'BAR BB| Open rates'!AH19*0.87*0.9</f>
        <v>19575</v>
      </c>
      <c r="AI19" s="84">
        <f>'BAR BB| Open rates'!AI19*0.87*0.9</f>
        <v>19575</v>
      </c>
      <c r="AJ19" s="84">
        <f>'BAR BB| Open rates'!AJ19*0.87*0.9</f>
        <v>19575</v>
      </c>
      <c r="AK19" s="84">
        <f>'BAR BB| Open rates'!AK19*0.87*0.9</f>
        <v>19575</v>
      </c>
      <c r="AL19" s="84">
        <f>'BAR BB| Open rates'!AL19*0.87*0.9</f>
        <v>19575</v>
      </c>
      <c r="AM19" s="84">
        <f>'BAR BB| Open rates'!AM19*0.87*0.9</f>
        <v>19575</v>
      </c>
      <c r="AN19" s="84">
        <f>'BAR BB| Open rates'!AN19*0.87*0.9</f>
        <v>19575</v>
      </c>
      <c r="AO19" s="84">
        <f>'BAR BB| Open rates'!AO19*0.87*0.9</f>
        <v>17226</v>
      </c>
      <c r="AP19" s="84">
        <f>'BAR BB| Open rates'!AP19*0.87*0.9</f>
        <v>17226</v>
      </c>
      <c r="AQ19" s="84">
        <f>'BAR BB| Open rates'!AQ19*0.87*0.9</f>
        <v>13859.1</v>
      </c>
      <c r="AR19" s="84">
        <f>'BAR BB| Open rates'!AR19*0.87*0.9</f>
        <v>14172.300000000001</v>
      </c>
      <c r="AS19" s="84">
        <f>'BAR BB| Open rates'!AS19*0.87*0.9</f>
        <v>13859.1</v>
      </c>
      <c r="AT19" s="84">
        <f>'BAR BB| Open rates'!AT19*0.87*0.9</f>
        <v>14172.300000000001</v>
      </c>
      <c r="AU19" s="84">
        <f>'BAR BB| Open rates'!AU19*0.87*0.9</f>
        <v>13859.1</v>
      </c>
      <c r="AV19" s="84">
        <f>'BAR BB| Open rates'!AV19*0.87*0.9</f>
        <v>14172.300000000001</v>
      </c>
      <c r="AW19" s="84">
        <f>'BAR BB| Open rates'!AW19*0.87*0.9</f>
        <v>13859.1</v>
      </c>
      <c r="AX19" s="84">
        <f>'BAR BB| Open rates'!AX19*0.87*0.9</f>
        <v>14172.300000000001</v>
      </c>
      <c r="AY19" s="84">
        <f>'BAR BB| Open rates'!AY19*0.87*0.9</f>
        <v>13859.1</v>
      </c>
    </row>
    <row r="20" spans="1:51"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1:51" s="14" customFormat="1" ht="12" customHeight="1" x14ac:dyDescent="0.2">
      <c r="A21" s="42">
        <v>1</v>
      </c>
      <c r="B21" s="84">
        <f>'BAR BB| Open rates'!B21*0.87*0.9</f>
        <v>11745</v>
      </c>
      <c r="C21" s="84">
        <f>'BAR BB| Open rates'!C21*0.87*0.9</f>
        <v>12528</v>
      </c>
      <c r="D21" s="84">
        <f>'BAR BB| Open rates'!D21*0.87*0.9</f>
        <v>11666.7</v>
      </c>
      <c r="E21" s="84">
        <f>'BAR BB| Open rates'!E21*0.87*0.9</f>
        <v>11666.7</v>
      </c>
      <c r="F21" s="84">
        <f>'BAR BB| Open rates'!F21*0.87*0.9</f>
        <v>17147.7</v>
      </c>
      <c r="G21" s="84">
        <f>'BAR BB| Open rates'!G21*0.87*0.9</f>
        <v>17147.7</v>
      </c>
      <c r="H21" s="84">
        <f>'BAR BB| Open rates'!H21*0.87*0.9</f>
        <v>14172.300000000001</v>
      </c>
      <c r="I21" s="84">
        <f>'BAR BB| Open rates'!I21*0.87*0.9</f>
        <v>14172.300000000001</v>
      </c>
      <c r="J21" s="84">
        <f>'BAR BB| Open rates'!J21*0.87*0.9</f>
        <v>12528</v>
      </c>
      <c r="K21" s="84">
        <f>'BAR BB| Open rates'!K21*0.87*0.9</f>
        <v>11431.800000000001</v>
      </c>
      <c r="L21" s="84">
        <f>'BAR BB| Open rates'!L21*0.87*0.9</f>
        <v>12214.800000000001</v>
      </c>
      <c r="M21" s="84">
        <f>'BAR BB| Open rates'!M21*0.87*0.9</f>
        <v>11431.800000000001</v>
      </c>
      <c r="N21" s="84">
        <f>'BAR BB| Open rates'!N21*0.87*0.9</f>
        <v>14172.300000000001</v>
      </c>
      <c r="O21" s="84">
        <f>'BAR BB| Open rates'!O21*0.87*0.9</f>
        <v>12214.800000000001</v>
      </c>
      <c r="P21" s="84">
        <f>'BAR BB| Open rates'!P21*0.87*0.9</f>
        <v>11431.800000000001</v>
      </c>
      <c r="Q21" s="84">
        <f>'BAR BB| Open rates'!Q21*0.87*0.9</f>
        <v>14172.300000000001</v>
      </c>
      <c r="R21" s="84">
        <f>'BAR BB| Open rates'!R21*0.87*0.9</f>
        <v>16364.7</v>
      </c>
      <c r="S21" s="84">
        <f>'BAR BB| Open rates'!S21*0.87*0.9</f>
        <v>14172.300000000001</v>
      </c>
      <c r="T21" s="84">
        <f>'BAR BB| Open rates'!T21*0.87*0.9</f>
        <v>14172.300000000001</v>
      </c>
      <c r="U21" s="84">
        <f>'BAR BB| Open rates'!U21*0.87*0.9</f>
        <v>12528</v>
      </c>
      <c r="V21" s="84">
        <f>'BAR BB| Open rates'!V21*0.87*0.9</f>
        <v>14172.300000000001</v>
      </c>
      <c r="W21" s="84">
        <f>'BAR BB| Open rates'!W21*0.87*0.9</f>
        <v>11745</v>
      </c>
      <c r="X21" s="84">
        <f>'BAR BB| Open rates'!X21*0.87*0.9</f>
        <v>11745</v>
      </c>
      <c r="Y21" s="84">
        <f>'BAR BB| Open rates'!Y21*0.87*0.9</f>
        <v>11745</v>
      </c>
      <c r="Z21" s="84">
        <f>'BAR BB| Open rates'!Z21*0.87*0.9</f>
        <v>11745</v>
      </c>
      <c r="AA21" s="84">
        <f>'BAR BB| Open rates'!AA21*0.87*0.9</f>
        <v>19496.7</v>
      </c>
      <c r="AB21" s="84">
        <f>'BAR BB| Open rates'!AB21*0.87*0.9</f>
        <v>11745</v>
      </c>
      <c r="AC21" s="84">
        <f>'BAR BB| Open rates'!AC21*0.87*0.9</f>
        <v>22628.7</v>
      </c>
      <c r="AD21" s="84">
        <f>'BAR BB| Open rates'!AD21*0.87*0.9</f>
        <v>22628.7</v>
      </c>
      <c r="AE21" s="84">
        <f>'BAR BB| Open rates'!AE21*0.87*0.9</f>
        <v>22628.7</v>
      </c>
      <c r="AF21" s="84">
        <f>'BAR BB| Open rates'!AF21*0.87*0.9</f>
        <v>22628.7</v>
      </c>
      <c r="AG21" s="84">
        <f>'BAR BB| Open rates'!AG21*0.87*0.9</f>
        <v>22628.7</v>
      </c>
      <c r="AH21" s="84">
        <f>'BAR BB| Open rates'!AH21*0.87*0.9</f>
        <v>22628.7</v>
      </c>
      <c r="AI21" s="84">
        <f>'BAR BB| Open rates'!AI21*0.87*0.9</f>
        <v>22628.7</v>
      </c>
      <c r="AJ21" s="84">
        <f>'BAR BB| Open rates'!AJ21*0.87*0.9</f>
        <v>22628.7</v>
      </c>
      <c r="AK21" s="84">
        <f>'BAR BB| Open rates'!AK21*0.87*0.9</f>
        <v>22628.7</v>
      </c>
      <c r="AL21" s="84">
        <f>'BAR BB| Open rates'!AL21*0.87*0.9</f>
        <v>22628.7</v>
      </c>
      <c r="AM21" s="84">
        <f>'BAR BB| Open rates'!AM21*0.87*0.9</f>
        <v>22628.7</v>
      </c>
      <c r="AN21" s="84">
        <f>'BAR BB| Open rates'!AN21*0.87*0.9</f>
        <v>22628.7</v>
      </c>
      <c r="AO21" s="84">
        <f>'BAR BB| Open rates'!AO21*0.87*0.9</f>
        <v>20279.7</v>
      </c>
      <c r="AP21" s="84">
        <f>'BAR BB| Open rates'!AP21*0.87*0.9</f>
        <v>20279.7</v>
      </c>
      <c r="AQ21" s="84">
        <f>'BAR BB| Open rates'!AQ21*0.87*0.9</f>
        <v>16912.8</v>
      </c>
      <c r="AR21" s="84">
        <f>'BAR BB| Open rates'!AR21*0.87*0.9</f>
        <v>17226</v>
      </c>
      <c r="AS21" s="84">
        <f>'BAR BB| Open rates'!AS21*0.87*0.9</f>
        <v>16912.8</v>
      </c>
      <c r="AT21" s="84">
        <f>'BAR BB| Open rates'!AT21*0.87*0.9</f>
        <v>17226</v>
      </c>
      <c r="AU21" s="84">
        <f>'BAR BB| Open rates'!AU21*0.87*0.9</f>
        <v>16912.8</v>
      </c>
      <c r="AV21" s="84">
        <f>'BAR BB| Open rates'!AV21*0.87*0.9</f>
        <v>17226</v>
      </c>
      <c r="AW21" s="84">
        <f>'BAR BB| Open rates'!AW21*0.87*0.9</f>
        <v>16912.8</v>
      </c>
      <c r="AX21" s="84">
        <f>'BAR BB| Open rates'!AX21*0.87*0.9</f>
        <v>17226</v>
      </c>
      <c r="AY21" s="84">
        <f>'BAR BB| Open rates'!AY21*0.87*0.9</f>
        <v>16912.8</v>
      </c>
    </row>
    <row r="22" spans="1:51" s="14" customFormat="1" ht="12" customHeight="1" x14ac:dyDescent="0.2">
      <c r="A22" s="42">
        <v>2</v>
      </c>
      <c r="B22" s="84">
        <f>'BAR BB| Open rates'!B22*0.87*0.9</f>
        <v>12919.5</v>
      </c>
      <c r="C22" s="84">
        <f>'BAR BB| Open rates'!C22*0.87*0.9</f>
        <v>13702.5</v>
      </c>
      <c r="D22" s="84">
        <f>'BAR BB| Open rates'!D22*0.87*0.9</f>
        <v>12841.2</v>
      </c>
      <c r="E22" s="84">
        <f>'BAR BB| Open rates'!E22*0.87*0.9</f>
        <v>12841.2</v>
      </c>
      <c r="F22" s="84">
        <f>'BAR BB| Open rates'!F22*0.87*0.9</f>
        <v>18322.2</v>
      </c>
      <c r="G22" s="84">
        <f>'BAR BB| Open rates'!G22*0.87*0.9</f>
        <v>18322.2</v>
      </c>
      <c r="H22" s="84">
        <f>'BAR BB| Open rates'!H22*0.87*0.9</f>
        <v>15346.800000000001</v>
      </c>
      <c r="I22" s="84">
        <f>'BAR BB| Open rates'!I22*0.87*0.9</f>
        <v>15346.800000000001</v>
      </c>
      <c r="J22" s="84">
        <f>'BAR BB| Open rates'!J22*0.87*0.9</f>
        <v>13702.5</v>
      </c>
      <c r="K22" s="84">
        <f>'BAR BB| Open rates'!K22*0.87*0.9</f>
        <v>12606.300000000001</v>
      </c>
      <c r="L22" s="84">
        <f>'BAR BB| Open rates'!L22*0.87*0.9</f>
        <v>13389.300000000001</v>
      </c>
      <c r="M22" s="84">
        <f>'BAR BB| Open rates'!M22*0.87*0.9</f>
        <v>12606.300000000001</v>
      </c>
      <c r="N22" s="84">
        <f>'BAR BB| Open rates'!N22*0.87*0.9</f>
        <v>15346.800000000001</v>
      </c>
      <c r="O22" s="84">
        <f>'BAR BB| Open rates'!O22*0.87*0.9</f>
        <v>13389.300000000001</v>
      </c>
      <c r="P22" s="84">
        <f>'BAR BB| Open rates'!P22*0.87*0.9</f>
        <v>12606.300000000001</v>
      </c>
      <c r="Q22" s="84">
        <f>'BAR BB| Open rates'!Q22*0.87*0.9</f>
        <v>15346.800000000001</v>
      </c>
      <c r="R22" s="84">
        <f>'BAR BB| Open rates'!R22*0.87*0.9</f>
        <v>17539.2</v>
      </c>
      <c r="S22" s="84">
        <f>'BAR BB| Open rates'!S22*0.87*0.9</f>
        <v>15346.800000000001</v>
      </c>
      <c r="T22" s="84">
        <f>'BAR BB| Open rates'!T22*0.87*0.9</f>
        <v>15346.800000000001</v>
      </c>
      <c r="U22" s="84">
        <f>'BAR BB| Open rates'!U22*0.87*0.9</f>
        <v>13702.5</v>
      </c>
      <c r="V22" s="84">
        <f>'BAR BB| Open rates'!V22*0.87*0.9</f>
        <v>15346.800000000001</v>
      </c>
      <c r="W22" s="84">
        <f>'BAR BB| Open rates'!W22*0.87*0.9</f>
        <v>12919.5</v>
      </c>
      <c r="X22" s="84">
        <f>'BAR BB| Open rates'!X22*0.87*0.9</f>
        <v>12919.5</v>
      </c>
      <c r="Y22" s="84">
        <f>'BAR BB| Open rates'!Y22*0.87*0.9</f>
        <v>12919.5</v>
      </c>
      <c r="Z22" s="84">
        <f>'BAR BB| Open rates'!Z22*0.87*0.9</f>
        <v>12919.5</v>
      </c>
      <c r="AA22" s="84">
        <f>'BAR BB| Open rates'!AA22*0.87*0.9</f>
        <v>20671.2</v>
      </c>
      <c r="AB22" s="84">
        <f>'BAR BB| Open rates'!AB22*0.87*0.9</f>
        <v>12919.5</v>
      </c>
      <c r="AC22" s="84">
        <f>'BAR BB| Open rates'!AC22*0.87*0.9</f>
        <v>23803.200000000001</v>
      </c>
      <c r="AD22" s="84">
        <f>'BAR BB| Open rates'!AD22*0.87*0.9</f>
        <v>23803.200000000001</v>
      </c>
      <c r="AE22" s="84">
        <f>'BAR BB| Open rates'!AE22*0.87*0.9</f>
        <v>23803.200000000001</v>
      </c>
      <c r="AF22" s="84">
        <f>'BAR BB| Open rates'!AF22*0.87*0.9</f>
        <v>23803.200000000001</v>
      </c>
      <c r="AG22" s="84">
        <f>'BAR BB| Open rates'!AG22*0.87*0.9</f>
        <v>23803.200000000001</v>
      </c>
      <c r="AH22" s="84">
        <f>'BAR BB| Open rates'!AH22*0.87*0.9</f>
        <v>23803.200000000001</v>
      </c>
      <c r="AI22" s="84">
        <f>'BAR BB| Open rates'!AI22*0.87*0.9</f>
        <v>23803.200000000001</v>
      </c>
      <c r="AJ22" s="84">
        <f>'BAR BB| Open rates'!AJ22*0.87*0.9</f>
        <v>23803.200000000001</v>
      </c>
      <c r="AK22" s="84">
        <f>'BAR BB| Open rates'!AK22*0.87*0.9</f>
        <v>23803.200000000001</v>
      </c>
      <c r="AL22" s="84">
        <f>'BAR BB| Open rates'!AL22*0.87*0.9</f>
        <v>23803.200000000001</v>
      </c>
      <c r="AM22" s="84">
        <f>'BAR BB| Open rates'!AM22*0.87*0.9</f>
        <v>23803.200000000001</v>
      </c>
      <c r="AN22" s="84">
        <f>'BAR BB| Open rates'!AN22*0.87*0.9</f>
        <v>23803.200000000001</v>
      </c>
      <c r="AO22" s="84">
        <f>'BAR BB| Open rates'!AO22*0.87*0.9</f>
        <v>21454.2</v>
      </c>
      <c r="AP22" s="84">
        <f>'BAR BB| Open rates'!AP22*0.87*0.9</f>
        <v>21454.2</v>
      </c>
      <c r="AQ22" s="84">
        <f>'BAR BB| Open rates'!AQ22*0.87*0.9</f>
        <v>18087.3</v>
      </c>
      <c r="AR22" s="84">
        <f>'BAR BB| Open rates'!AR22*0.87*0.9</f>
        <v>18400.5</v>
      </c>
      <c r="AS22" s="84">
        <f>'BAR BB| Open rates'!AS22*0.87*0.9</f>
        <v>18087.3</v>
      </c>
      <c r="AT22" s="84">
        <f>'BAR BB| Open rates'!AT22*0.87*0.9</f>
        <v>18400.5</v>
      </c>
      <c r="AU22" s="84">
        <f>'BAR BB| Open rates'!AU22*0.87*0.9</f>
        <v>18087.3</v>
      </c>
      <c r="AV22" s="84">
        <f>'BAR BB| Open rates'!AV22*0.87*0.9</f>
        <v>18400.5</v>
      </c>
      <c r="AW22" s="84">
        <f>'BAR BB| Open rates'!AW22*0.87*0.9</f>
        <v>18087.3</v>
      </c>
      <c r="AX22" s="84">
        <f>'BAR BB| Open rates'!AX22*0.87*0.9</f>
        <v>18400.5</v>
      </c>
      <c r="AY22" s="84">
        <f>'BAR BB| Open rates'!AY22*0.87*0.9</f>
        <v>18087.3</v>
      </c>
    </row>
    <row r="23" spans="1:51" s="14" customFormat="1" ht="12" customHeight="1" x14ac:dyDescent="0.2">
      <c r="A23" s="42">
        <v>3</v>
      </c>
      <c r="B23" s="84">
        <f>'BAR BB| Open rates'!B23*0.87*0.9</f>
        <v>14094</v>
      </c>
      <c r="C23" s="84">
        <f>'BAR BB| Open rates'!C23*0.87*0.9</f>
        <v>14877</v>
      </c>
      <c r="D23" s="84">
        <f>'BAR BB| Open rates'!D23*0.87*0.9</f>
        <v>14015.7</v>
      </c>
      <c r="E23" s="84">
        <f>'BAR BB| Open rates'!E23*0.87*0.9</f>
        <v>14015.7</v>
      </c>
      <c r="F23" s="84">
        <f>'BAR BB| Open rates'!F23*0.87*0.9</f>
        <v>19496.7</v>
      </c>
      <c r="G23" s="84">
        <f>'BAR BB| Open rates'!G23*0.87*0.9</f>
        <v>19496.7</v>
      </c>
      <c r="H23" s="84">
        <f>'BAR BB| Open rates'!H23*0.87*0.9</f>
        <v>16521.3</v>
      </c>
      <c r="I23" s="84">
        <f>'BAR BB| Open rates'!I23*0.87*0.9</f>
        <v>16521.3</v>
      </c>
      <c r="J23" s="84">
        <f>'BAR BB| Open rates'!J23*0.87*0.9</f>
        <v>14877</v>
      </c>
      <c r="K23" s="84">
        <f>'BAR BB| Open rates'!K23*0.87*0.9</f>
        <v>13780.800000000001</v>
      </c>
      <c r="L23" s="84">
        <f>'BAR BB| Open rates'!L23*0.87*0.9</f>
        <v>14563.800000000001</v>
      </c>
      <c r="M23" s="84">
        <f>'BAR BB| Open rates'!M23*0.87*0.9</f>
        <v>13780.800000000001</v>
      </c>
      <c r="N23" s="84">
        <f>'BAR BB| Open rates'!N23*0.87*0.9</f>
        <v>16521.3</v>
      </c>
      <c r="O23" s="84">
        <f>'BAR BB| Open rates'!O23*0.87*0.9</f>
        <v>14563.800000000001</v>
      </c>
      <c r="P23" s="84">
        <f>'BAR BB| Open rates'!P23*0.87*0.9</f>
        <v>13780.800000000001</v>
      </c>
      <c r="Q23" s="84">
        <f>'BAR BB| Open rates'!Q23*0.87*0.9</f>
        <v>16521.3</v>
      </c>
      <c r="R23" s="84">
        <f>'BAR BB| Open rates'!R23*0.87*0.9</f>
        <v>18713.7</v>
      </c>
      <c r="S23" s="84">
        <f>'BAR BB| Open rates'!S23*0.87*0.9</f>
        <v>16521.3</v>
      </c>
      <c r="T23" s="84">
        <f>'BAR BB| Open rates'!T23*0.87*0.9</f>
        <v>16521.3</v>
      </c>
      <c r="U23" s="84">
        <f>'BAR BB| Open rates'!U23*0.87*0.9</f>
        <v>14877</v>
      </c>
      <c r="V23" s="84">
        <f>'BAR BB| Open rates'!V23*0.87*0.9</f>
        <v>16521.3</v>
      </c>
      <c r="W23" s="84">
        <f>'BAR BB| Open rates'!W23*0.87*0.9</f>
        <v>14094</v>
      </c>
      <c r="X23" s="84">
        <f>'BAR BB| Open rates'!X23*0.87*0.9</f>
        <v>14094</v>
      </c>
      <c r="Y23" s="84">
        <f>'BAR BB| Open rates'!Y23*0.87*0.9</f>
        <v>14094</v>
      </c>
      <c r="Z23" s="84">
        <f>'BAR BB| Open rates'!Z23*0.87*0.9</f>
        <v>14094</v>
      </c>
      <c r="AA23" s="84">
        <f>'BAR BB| Open rates'!AA23*0.87*0.9</f>
        <v>21845.7</v>
      </c>
      <c r="AB23" s="84">
        <f>'BAR BB| Open rates'!AB23*0.87*0.9</f>
        <v>14094</v>
      </c>
      <c r="AC23" s="84">
        <f>'BAR BB| Open rates'!AC23*0.87*0.9</f>
        <v>24977.7</v>
      </c>
      <c r="AD23" s="84">
        <f>'BAR BB| Open rates'!AD23*0.87*0.9</f>
        <v>24977.7</v>
      </c>
      <c r="AE23" s="84">
        <f>'BAR BB| Open rates'!AE23*0.87*0.9</f>
        <v>24977.7</v>
      </c>
      <c r="AF23" s="84">
        <f>'BAR BB| Open rates'!AF23*0.87*0.9</f>
        <v>24977.7</v>
      </c>
      <c r="AG23" s="84">
        <f>'BAR BB| Open rates'!AG23*0.87*0.9</f>
        <v>24977.7</v>
      </c>
      <c r="AH23" s="84">
        <f>'BAR BB| Open rates'!AH23*0.87*0.9</f>
        <v>24977.7</v>
      </c>
      <c r="AI23" s="84">
        <f>'BAR BB| Open rates'!AI23*0.87*0.9</f>
        <v>24977.7</v>
      </c>
      <c r="AJ23" s="84">
        <f>'BAR BB| Open rates'!AJ23*0.87*0.9</f>
        <v>24977.7</v>
      </c>
      <c r="AK23" s="84">
        <f>'BAR BB| Open rates'!AK23*0.87*0.9</f>
        <v>24977.7</v>
      </c>
      <c r="AL23" s="84">
        <f>'BAR BB| Open rates'!AL23*0.87*0.9</f>
        <v>24977.7</v>
      </c>
      <c r="AM23" s="84">
        <f>'BAR BB| Open rates'!AM23*0.87*0.9</f>
        <v>24977.7</v>
      </c>
      <c r="AN23" s="84">
        <f>'BAR BB| Open rates'!AN23*0.87*0.9</f>
        <v>24977.7</v>
      </c>
      <c r="AO23" s="84">
        <f>'BAR BB| Open rates'!AO23*0.87*0.9</f>
        <v>22628.7</v>
      </c>
      <c r="AP23" s="84">
        <f>'BAR BB| Open rates'!AP23*0.87*0.9</f>
        <v>22628.7</v>
      </c>
      <c r="AQ23" s="84">
        <f>'BAR BB| Open rates'!AQ23*0.87*0.9</f>
        <v>19261.8</v>
      </c>
      <c r="AR23" s="84">
        <f>'BAR BB| Open rates'!AR23*0.87*0.9</f>
        <v>19575</v>
      </c>
      <c r="AS23" s="84">
        <f>'BAR BB| Open rates'!AS23*0.87*0.9</f>
        <v>19261.8</v>
      </c>
      <c r="AT23" s="84">
        <f>'BAR BB| Open rates'!AT23*0.87*0.9</f>
        <v>19575</v>
      </c>
      <c r="AU23" s="84">
        <f>'BAR BB| Open rates'!AU23*0.87*0.9</f>
        <v>19261.8</v>
      </c>
      <c r="AV23" s="84">
        <f>'BAR BB| Open rates'!AV23*0.87*0.9</f>
        <v>19575</v>
      </c>
      <c r="AW23" s="84">
        <f>'BAR BB| Open rates'!AW23*0.87*0.9</f>
        <v>19261.8</v>
      </c>
      <c r="AX23" s="84">
        <f>'BAR BB| Open rates'!AX23*0.87*0.9</f>
        <v>19575</v>
      </c>
      <c r="AY23" s="84">
        <f>'BAR BB| Open rates'!AY23*0.87*0.9</f>
        <v>19261.8</v>
      </c>
    </row>
    <row r="24" spans="1:51" s="14" customFormat="1" ht="12" customHeight="1" x14ac:dyDescent="0.2">
      <c r="A24" s="42">
        <v>4</v>
      </c>
      <c r="B24" s="84">
        <f>'BAR BB| Open rates'!B24*0.87*0.9</f>
        <v>15268.5</v>
      </c>
      <c r="C24" s="84">
        <f>'BAR BB| Open rates'!C24*0.87*0.9</f>
        <v>16051.5</v>
      </c>
      <c r="D24" s="84">
        <f>'BAR BB| Open rates'!D24*0.87*0.9</f>
        <v>15190.2</v>
      </c>
      <c r="E24" s="84">
        <f>'BAR BB| Open rates'!E24*0.87*0.9</f>
        <v>15190.2</v>
      </c>
      <c r="F24" s="84">
        <f>'BAR BB| Open rates'!F24*0.87*0.9</f>
        <v>20671.2</v>
      </c>
      <c r="G24" s="84">
        <f>'BAR BB| Open rates'!G24*0.87*0.9</f>
        <v>20671.2</v>
      </c>
      <c r="H24" s="84">
        <f>'BAR BB| Open rates'!H24*0.87*0.9</f>
        <v>17695.8</v>
      </c>
      <c r="I24" s="84">
        <f>'BAR BB| Open rates'!I24*0.87*0.9</f>
        <v>17695.8</v>
      </c>
      <c r="J24" s="84">
        <f>'BAR BB| Open rates'!J24*0.87*0.9</f>
        <v>16051.5</v>
      </c>
      <c r="K24" s="84">
        <f>'BAR BB| Open rates'!K24*0.87*0.9</f>
        <v>14955.300000000001</v>
      </c>
      <c r="L24" s="84">
        <f>'BAR BB| Open rates'!L24*0.87*0.9</f>
        <v>15738.300000000001</v>
      </c>
      <c r="M24" s="84">
        <f>'BAR BB| Open rates'!M24*0.87*0.9</f>
        <v>14955.300000000001</v>
      </c>
      <c r="N24" s="84">
        <f>'BAR BB| Open rates'!N24*0.87*0.9</f>
        <v>17695.8</v>
      </c>
      <c r="O24" s="84">
        <f>'BAR BB| Open rates'!O24*0.87*0.9</f>
        <v>15738.300000000001</v>
      </c>
      <c r="P24" s="84">
        <f>'BAR BB| Open rates'!P24*0.87*0.9</f>
        <v>14955.300000000001</v>
      </c>
      <c r="Q24" s="84">
        <f>'BAR BB| Open rates'!Q24*0.87*0.9</f>
        <v>17695.8</v>
      </c>
      <c r="R24" s="84">
        <f>'BAR BB| Open rates'!R24*0.87*0.9</f>
        <v>19888.2</v>
      </c>
      <c r="S24" s="84">
        <f>'BAR BB| Open rates'!S24*0.87*0.9</f>
        <v>17695.8</v>
      </c>
      <c r="T24" s="84">
        <f>'BAR BB| Open rates'!T24*0.87*0.9</f>
        <v>17695.8</v>
      </c>
      <c r="U24" s="84">
        <f>'BAR BB| Open rates'!U24*0.87*0.9</f>
        <v>16051.5</v>
      </c>
      <c r="V24" s="84">
        <f>'BAR BB| Open rates'!V24*0.87*0.9</f>
        <v>17695.8</v>
      </c>
      <c r="W24" s="84">
        <f>'BAR BB| Open rates'!W24*0.87*0.9</f>
        <v>15268.5</v>
      </c>
      <c r="X24" s="84">
        <f>'BAR BB| Open rates'!X24*0.87*0.9</f>
        <v>15268.5</v>
      </c>
      <c r="Y24" s="84">
        <f>'BAR BB| Open rates'!Y24*0.87*0.9</f>
        <v>15268.5</v>
      </c>
      <c r="Z24" s="84">
        <f>'BAR BB| Open rates'!Z24*0.87*0.9</f>
        <v>15268.5</v>
      </c>
      <c r="AA24" s="84">
        <f>'BAR BB| Open rates'!AA24*0.87*0.9</f>
        <v>23020.2</v>
      </c>
      <c r="AB24" s="84">
        <f>'BAR BB| Open rates'!AB24*0.87*0.9</f>
        <v>15268.5</v>
      </c>
      <c r="AC24" s="84">
        <f>'BAR BB| Open rates'!AC24*0.87*0.9</f>
        <v>26152.2</v>
      </c>
      <c r="AD24" s="84">
        <f>'BAR BB| Open rates'!AD24*0.87*0.9</f>
        <v>26152.2</v>
      </c>
      <c r="AE24" s="84">
        <f>'BAR BB| Open rates'!AE24*0.87*0.9</f>
        <v>26152.2</v>
      </c>
      <c r="AF24" s="84">
        <f>'BAR BB| Open rates'!AF24*0.87*0.9</f>
        <v>26152.2</v>
      </c>
      <c r="AG24" s="84">
        <f>'BAR BB| Open rates'!AG24*0.87*0.9</f>
        <v>26152.2</v>
      </c>
      <c r="AH24" s="84">
        <f>'BAR BB| Open rates'!AH24*0.87*0.9</f>
        <v>26152.2</v>
      </c>
      <c r="AI24" s="84">
        <f>'BAR BB| Open rates'!AI24*0.87*0.9</f>
        <v>26152.2</v>
      </c>
      <c r="AJ24" s="84">
        <f>'BAR BB| Open rates'!AJ24*0.87*0.9</f>
        <v>26152.2</v>
      </c>
      <c r="AK24" s="84">
        <f>'BAR BB| Open rates'!AK24*0.87*0.9</f>
        <v>26152.2</v>
      </c>
      <c r="AL24" s="84">
        <f>'BAR BB| Open rates'!AL24*0.87*0.9</f>
        <v>26152.2</v>
      </c>
      <c r="AM24" s="84">
        <f>'BAR BB| Open rates'!AM24*0.87*0.9</f>
        <v>26152.2</v>
      </c>
      <c r="AN24" s="84">
        <f>'BAR BB| Open rates'!AN24*0.87*0.9</f>
        <v>26152.2</v>
      </c>
      <c r="AO24" s="84">
        <f>'BAR BB| Open rates'!AO24*0.87*0.9</f>
        <v>23803.200000000001</v>
      </c>
      <c r="AP24" s="84">
        <f>'BAR BB| Open rates'!AP24*0.87*0.9</f>
        <v>23803.200000000001</v>
      </c>
      <c r="AQ24" s="84">
        <f>'BAR BB| Open rates'!AQ24*0.87*0.9</f>
        <v>20436.3</v>
      </c>
      <c r="AR24" s="84">
        <f>'BAR BB| Open rates'!AR24*0.87*0.9</f>
        <v>20749.5</v>
      </c>
      <c r="AS24" s="84">
        <f>'BAR BB| Open rates'!AS24*0.87*0.9</f>
        <v>20436.3</v>
      </c>
      <c r="AT24" s="84">
        <f>'BAR BB| Open rates'!AT24*0.87*0.9</f>
        <v>20749.5</v>
      </c>
      <c r="AU24" s="84">
        <f>'BAR BB| Open rates'!AU24*0.87*0.9</f>
        <v>20436.3</v>
      </c>
      <c r="AV24" s="84">
        <f>'BAR BB| Open rates'!AV24*0.87*0.9</f>
        <v>20749.5</v>
      </c>
      <c r="AW24" s="84">
        <f>'BAR BB| Open rates'!AW24*0.87*0.9</f>
        <v>20436.3</v>
      </c>
      <c r="AX24" s="84">
        <f>'BAR BB| Open rates'!AX24*0.87*0.9</f>
        <v>20749.5</v>
      </c>
      <c r="AY24" s="84">
        <f>'BAR BB| Open rates'!AY24*0.87*0.9</f>
        <v>20436.3</v>
      </c>
    </row>
    <row r="25" spans="1:51"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row>
    <row r="26" spans="1:51" s="14" customFormat="1" ht="12" customHeight="1" x14ac:dyDescent="0.2">
      <c r="A26" s="42">
        <v>1</v>
      </c>
      <c r="B26" s="84">
        <f>'BAR BB| Open rates'!B26*0.87*0.9</f>
        <v>16443</v>
      </c>
      <c r="C26" s="84">
        <f>'BAR BB| Open rates'!C26*0.87*0.9</f>
        <v>17226</v>
      </c>
      <c r="D26" s="84">
        <f>'BAR BB| Open rates'!D26*0.87*0.9</f>
        <v>16364.7</v>
      </c>
      <c r="E26" s="84">
        <f>'BAR BB| Open rates'!E26*0.87*0.9</f>
        <v>16364.7</v>
      </c>
      <c r="F26" s="84">
        <f>'BAR BB| Open rates'!F26*0.87*0.9</f>
        <v>21845.7</v>
      </c>
      <c r="G26" s="84">
        <f>'BAR BB| Open rates'!G26*0.87*0.9</f>
        <v>21845.7</v>
      </c>
      <c r="H26" s="84">
        <f>'BAR BB| Open rates'!H26*0.87*0.9</f>
        <v>18870.3</v>
      </c>
      <c r="I26" s="84">
        <f>'BAR BB| Open rates'!I26*0.87*0.9</f>
        <v>18870.3</v>
      </c>
      <c r="J26" s="84">
        <f>'BAR BB| Open rates'!J26*0.87*0.9</f>
        <v>17226</v>
      </c>
      <c r="K26" s="84">
        <f>'BAR BB| Open rates'!K26*0.87*0.9</f>
        <v>16129.800000000001</v>
      </c>
      <c r="L26" s="84">
        <f>'BAR BB| Open rates'!L26*0.87*0.9</f>
        <v>16912.8</v>
      </c>
      <c r="M26" s="84">
        <f>'BAR BB| Open rates'!M26*0.87*0.9</f>
        <v>16129.800000000001</v>
      </c>
      <c r="N26" s="84">
        <f>'BAR BB| Open rates'!N26*0.87*0.9</f>
        <v>18870.3</v>
      </c>
      <c r="O26" s="84">
        <f>'BAR BB| Open rates'!O26*0.87*0.9</f>
        <v>16912.8</v>
      </c>
      <c r="P26" s="84">
        <f>'BAR BB| Open rates'!P26*0.87*0.9</f>
        <v>16129.800000000001</v>
      </c>
      <c r="Q26" s="84">
        <f>'BAR BB| Open rates'!Q26*0.87*0.9</f>
        <v>18870.3</v>
      </c>
      <c r="R26" s="84">
        <f>'BAR BB| Open rates'!R26*0.87*0.9</f>
        <v>21062.7</v>
      </c>
      <c r="S26" s="84">
        <f>'BAR BB| Open rates'!S26*0.87*0.9</f>
        <v>18870.3</v>
      </c>
      <c r="T26" s="84">
        <f>'BAR BB| Open rates'!T26*0.87*0.9</f>
        <v>18870.3</v>
      </c>
      <c r="U26" s="84">
        <f>'BAR BB| Open rates'!U26*0.87*0.9</f>
        <v>17226</v>
      </c>
      <c r="V26" s="84">
        <f>'BAR BB| Open rates'!V26*0.87*0.9</f>
        <v>18870.3</v>
      </c>
      <c r="W26" s="84">
        <f>'BAR BB| Open rates'!W26*0.87*0.9</f>
        <v>16443</v>
      </c>
      <c r="X26" s="84">
        <f>'BAR BB| Open rates'!X26*0.87*0.9</f>
        <v>16443</v>
      </c>
      <c r="Y26" s="84">
        <f>'BAR BB| Open rates'!Y26*0.87*0.9</f>
        <v>16443</v>
      </c>
      <c r="Z26" s="84">
        <f>'BAR BB| Open rates'!Z26*0.87*0.9</f>
        <v>16443</v>
      </c>
      <c r="AA26" s="84">
        <f>'BAR BB| Open rates'!AA26*0.87*0.9</f>
        <v>24194.7</v>
      </c>
      <c r="AB26" s="84">
        <f>'BAR BB| Open rates'!AB26*0.87*0.9</f>
        <v>16443</v>
      </c>
      <c r="AC26" s="84">
        <f>'BAR BB| Open rates'!AC26*0.87*0.9</f>
        <v>28109.7</v>
      </c>
      <c r="AD26" s="84">
        <f>'BAR BB| Open rates'!AD26*0.87*0.9</f>
        <v>28109.7</v>
      </c>
      <c r="AE26" s="84">
        <f>'BAR BB| Open rates'!AE26*0.87*0.9</f>
        <v>28109.7</v>
      </c>
      <c r="AF26" s="84">
        <f>'BAR BB| Open rates'!AF26*0.87*0.9</f>
        <v>28109.7</v>
      </c>
      <c r="AG26" s="84">
        <f>'BAR BB| Open rates'!AG26*0.87*0.9</f>
        <v>28109.7</v>
      </c>
      <c r="AH26" s="84">
        <f>'BAR BB| Open rates'!AH26*0.87*0.9</f>
        <v>28109.7</v>
      </c>
      <c r="AI26" s="84">
        <f>'BAR BB| Open rates'!AI26*0.87*0.9</f>
        <v>28109.7</v>
      </c>
      <c r="AJ26" s="84">
        <f>'BAR BB| Open rates'!AJ26*0.87*0.9</f>
        <v>28109.7</v>
      </c>
      <c r="AK26" s="84">
        <f>'BAR BB| Open rates'!AK26*0.87*0.9</f>
        <v>28109.7</v>
      </c>
      <c r="AL26" s="84">
        <f>'BAR BB| Open rates'!AL26*0.87*0.9</f>
        <v>28109.7</v>
      </c>
      <c r="AM26" s="84">
        <f>'BAR BB| Open rates'!AM26*0.87*0.9</f>
        <v>28109.7</v>
      </c>
      <c r="AN26" s="84">
        <f>'BAR BB| Open rates'!AN26*0.87*0.9</f>
        <v>28109.7</v>
      </c>
      <c r="AO26" s="84">
        <f>'BAR BB| Open rates'!AO26*0.87*0.9</f>
        <v>25760.7</v>
      </c>
      <c r="AP26" s="84">
        <f>'BAR BB| Open rates'!AP26*0.87*0.9</f>
        <v>25760.7</v>
      </c>
      <c r="AQ26" s="84">
        <f>'BAR BB| Open rates'!AQ26*0.87*0.9</f>
        <v>22393.8</v>
      </c>
      <c r="AR26" s="84">
        <f>'BAR BB| Open rates'!AR26*0.87*0.9</f>
        <v>22707</v>
      </c>
      <c r="AS26" s="84">
        <f>'BAR BB| Open rates'!AS26*0.87*0.9</f>
        <v>22393.8</v>
      </c>
      <c r="AT26" s="84">
        <f>'BAR BB| Open rates'!AT26*0.87*0.9</f>
        <v>22707</v>
      </c>
      <c r="AU26" s="84">
        <f>'BAR BB| Open rates'!AU26*0.87*0.9</f>
        <v>22393.8</v>
      </c>
      <c r="AV26" s="84">
        <f>'BAR BB| Open rates'!AV26*0.87*0.9</f>
        <v>22707</v>
      </c>
      <c r="AW26" s="84">
        <f>'BAR BB| Open rates'!AW26*0.87*0.9</f>
        <v>22393.8</v>
      </c>
      <c r="AX26" s="84">
        <f>'BAR BB| Open rates'!AX26*0.87*0.9</f>
        <v>22707</v>
      </c>
      <c r="AY26" s="84">
        <f>'BAR BB| Open rates'!AY26*0.87*0.9</f>
        <v>22393.8</v>
      </c>
    </row>
    <row r="27" spans="1:51" s="14" customFormat="1" ht="12" customHeight="1" x14ac:dyDescent="0.2">
      <c r="A27" s="42">
        <v>2</v>
      </c>
      <c r="B27" s="84">
        <f>'BAR BB| Open rates'!B27*0.87*0.9</f>
        <v>17617.5</v>
      </c>
      <c r="C27" s="84">
        <f>'BAR BB| Open rates'!C27*0.87*0.9</f>
        <v>18400.5</v>
      </c>
      <c r="D27" s="84">
        <f>'BAR BB| Open rates'!D27*0.87*0.9</f>
        <v>17539.2</v>
      </c>
      <c r="E27" s="84">
        <f>'BAR BB| Open rates'!E27*0.87*0.9</f>
        <v>17539.2</v>
      </c>
      <c r="F27" s="84">
        <f>'BAR BB| Open rates'!F27*0.87*0.9</f>
        <v>23020.2</v>
      </c>
      <c r="G27" s="84">
        <f>'BAR BB| Open rates'!G27*0.87*0.9</f>
        <v>23020.2</v>
      </c>
      <c r="H27" s="84">
        <f>'BAR BB| Open rates'!H27*0.87*0.9</f>
        <v>20044.8</v>
      </c>
      <c r="I27" s="84">
        <f>'BAR BB| Open rates'!I27*0.87*0.9</f>
        <v>20044.8</v>
      </c>
      <c r="J27" s="84">
        <f>'BAR BB| Open rates'!J27*0.87*0.9</f>
        <v>18400.5</v>
      </c>
      <c r="K27" s="84">
        <f>'BAR BB| Open rates'!K27*0.87*0.9</f>
        <v>17304.3</v>
      </c>
      <c r="L27" s="84">
        <f>'BAR BB| Open rates'!L27*0.87*0.9</f>
        <v>18087.3</v>
      </c>
      <c r="M27" s="84">
        <f>'BAR BB| Open rates'!M27*0.87*0.9</f>
        <v>17304.3</v>
      </c>
      <c r="N27" s="84">
        <f>'BAR BB| Open rates'!N27*0.87*0.9</f>
        <v>20044.8</v>
      </c>
      <c r="O27" s="84">
        <f>'BAR BB| Open rates'!O27*0.87*0.9</f>
        <v>18087.3</v>
      </c>
      <c r="P27" s="84">
        <f>'BAR BB| Open rates'!P27*0.87*0.9</f>
        <v>17304.3</v>
      </c>
      <c r="Q27" s="84">
        <f>'BAR BB| Open rates'!Q27*0.87*0.9</f>
        <v>20044.8</v>
      </c>
      <c r="R27" s="84">
        <f>'BAR BB| Open rates'!R27*0.87*0.9</f>
        <v>22237.200000000001</v>
      </c>
      <c r="S27" s="84">
        <f>'BAR BB| Open rates'!S27*0.87*0.9</f>
        <v>20044.8</v>
      </c>
      <c r="T27" s="84">
        <f>'BAR BB| Open rates'!T27*0.87*0.9</f>
        <v>20044.8</v>
      </c>
      <c r="U27" s="84">
        <f>'BAR BB| Open rates'!U27*0.87*0.9</f>
        <v>18400.5</v>
      </c>
      <c r="V27" s="84">
        <f>'BAR BB| Open rates'!V27*0.87*0.9</f>
        <v>20044.8</v>
      </c>
      <c r="W27" s="84">
        <f>'BAR BB| Open rates'!W27*0.87*0.9</f>
        <v>17617.5</v>
      </c>
      <c r="X27" s="84">
        <f>'BAR BB| Open rates'!X27*0.87*0.9</f>
        <v>17617.5</v>
      </c>
      <c r="Y27" s="84">
        <f>'BAR BB| Open rates'!Y27*0.87*0.9</f>
        <v>17617.5</v>
      </c>
      <c r="Z27" s="84">
        <f>'BAR BB| Open rates'!Z27*0.87*0.9</f>
        <v>17617.5</v>
      </c>
      <c r="AA27" s="84">
        <f>'BAR BB| Open rates'!AA27*0.87*0.9</f>
        <v>25369.200000000001</v>
      </c>
      <c r="AB27" s="84">
        <f>'BAR BB| Open rates'!AB27*0.87*0.9</f>
        <v>17617.5</v>
      </c>
      <c r="AC27" s="84">
        <f>'BAR BB| Open rates'!AC27*0.87*0.9</f>
        <v>29284.2</v>
      </c>
      <c r="AD27" s="84">
        <f>'BAR BB| Open rates'!AD27*0.87*0.9</f>
        <v>29284.2</v>
      </c>
      <c r="AE27" s="84">
        <f>'BAR BB| Open rates'!AE27*0.87*0.9</f>
        <v>29284.2</v>
      </c>
      <c r="AF27" s="84">
        <f>'BAR BB| Open rates'!AF27*0.87*0.9</f>
        <v>29284.2</v>
      </c>
      <c r="AG27" s="84">
        <f>'BAR BB| Open rates'!AG27*0.87*0.9</f>
        <v>29284.2</v>
      </c>
      <c r="AH27" s="84">
        <f>'BAR BB| Open rates'!AH27*0.87*0.9</f>
        <v>29284.2</v>
      </c>
      <c r="AI27" s="84">
        <f>'BAR BB| Open rates'!AI27*0.87*0.9</f>
        <v>29284.2</v>
      </c>
      <c r="AJ27" s="84">
        <f>'BAR BB| Open rates'!AJ27*0.87*0.9</f>
        <v>29284.2</v>
      </c>
      <c r="AK27" s="84">
        <f>'BAR BB| Open rates'!AK27*0.87*0.9</f>
        <v>29284.2</v>
      </c>
      <c r="AL27" s="84">
        <f>'BAR BB| Open rates'!AL27*0.87*0.9</f>
        <v>29284.2</v>
      </c>
      <c r="AM27" s="84">
        <f>'BAR BB| Open rates'!AM27*0.87*0.9</f>
        <v>29284.2</v>
      </c>
      <c r="AN27" s="84">
        <f>'BAR BB| Open rates'!AN27*0.87*0.9</f>
        <v>29284.2</v>
      </c>
      <c r="AO27" s="84">
        <f>'BAR BB| Open rates'!AO27*0.87*0.9</f>
        <v>26935.200000000001</v>
      </c>
      <c r="AP27" s="84">
        <f>'BAR BB| Open rates'!AP27*0.87*0.9</f>
        <v>26935.200000000001</v>
      </c>
      <c r="AQ27" s="84">
        <f>'BAR BB| Open rates'!AQ27*0.87*0.9</f>
        <v>23568.3</v>
      </c>
      <c r="AR27" s="84">
        <f>'BAR BB| Open rates'!AR27*0.87*0.9</f>
        <v>23881.5</v>
      </c>
      <c r="AS27" s="84">
        <f>'BAR BB| Open rates'!AS27*0.87*0.9</f>
        <v>23568.3</v>
      </c>
      <c r="AT27" s="84">
        <f>'BAR BB| Open rates'!AT27*0.87*0.9</f>
        <v>23881.5</v>
      </c>
      <c r="AU27" s="84">
        <f>'BAR BB| Open rates'!AU27*0.87*0.9</f>
        <v>23568.3</v>
      </c>
      <c r="AV27" s="84">
        <f>'BAR BB| Open rates'!AV27*0.87*0.9</f>
        <v>23881.5</v>
      </c>
      <c r="AW27" s="84">
        <f>'BAR BB| Open rates'!AW27*0.87*0.9</f>
        <v>23568.3</v>
      </c>
      <c r="AX27" s="84">
        <f>'BAR BB| Open rates'!AX27*0.87*0.9</f>
        <v>23881.5</v>
      </c>
      <c r="AY27" s="84">
        <f>'BAR BB| Open rates'!AY27*0.87*0.9</f>
        <v>23568.3</v>
      </c>
    </row>
    <row r="28" spans="1:51" s="14" customFormat="1" ht="12" customHeight="1" x14ac:dyDescent="0.2">
      <c r="A28" s="42">
        <v>3</v>
      </c>
      <c r="B28" s="84">
        <f>'BAR BB| Open rates'!B28*0.87*0.9</f>
        <v>18792</v>
      </c>
      <c r="C28" s="84">
        <f>'BAR BB| Open rates'!C28*0.87*0.9</f>
        <v>19575</v>
      </c>
      <c r="D28" s="84">
        <f>'BAR BB| Open rates'!D28*0.87*0.9</f>
        <v>18713.7</v>
      </c>
      <c r="E28" s="84">
        <f>'BAR BB| Open rates'!E28*0.87*0.9</f>
        <v>18713.7</v>
      </c>
      <c r="F28" s="84">
        <f>'BAR BB| Open rates'!F28*0.87*0.9</f>
        <v>24194.7</v>
      </c>
      <c r="G28" s="84">
        <f>'BAR BB| Open rates'!G28*0.87*0.9</f>
        <v>24194.7</v>
      </c>
      <c r="H28" s="84">
        <f>'BAR BB| Open rates'!H28*0.87*0.9</f>
        <v>21219.3</v>
      </c>
      <c r="I28" s="84">
        <f>'BAR BB| Open rates'!I28*0.87*0.9</f>
        <v>21219.3</v>
      </c>
      <c r="J28" s="84">
        <f>'BAR BB| Open rates'!J28*0.87*0.9</f>
        <v>19575</v>
      </c>
      <c r="K28" s="84">
        <f>'BAR BB| Open rates'!K28*0.87*0.9</f>
        <v>18478.8</v>
      </c>
      <c r="L28" s="84">
        <f>'BAR BB| Open rates'!L28*0.87*0.9</f>
        <v>19261.8</v>
      </c>
      <c r="M28" s="84">
        <f>'BAR BB| Open rates'!M28*0.87*0.9</f>
        <v>18478.8</v>
      </c>
      <c r="N28" s="84">
        <f>'BAR BB| Open rates'!N28*0.87*0.9</f>
        <v>21219.3</v>
      </c>
      <c r="O28" s="84">
        <f>'BAR BB| Open rates'!O28*0.87*0.9</f>
        <v>19261.8</v>
      </c>
      <c r="P28" s="84">
        <f>'BAR BB| Open rates'!P28*0.87*0.9</f>
        <v>18478.8</v>
      </c>
      <c r="Q28" s="84">
        <f>'BAR BB| Open rates'!Q28*0.87*0.9</f>
        <v>21219.3</v>
      </c>
      <c r="R28" s="84">
        <f>'BAR BB| Open rates'!R28*0.87*0.9</f>
        <v>23411.7</v>
      </c>
      <c r="S28" s="84">
        <f>'BAR BB| Open rates'!S28*0.87*0.9</f>
        <v>21219.3</v>
      </c>
      <c r="T28" s="84">
        <f>'BAR BB| Open rates'!T28*0.87*0.9</f>
        <v>21219.3</v>
      </c>
      <c r="U28" s="84">
        <f>'BAR BB| Open rates'!U28*0.87*0.9</f>
        <v>19575</v>
      </c>
      <c r="V28" s="84">
        <f>'BAR BB| Open rates'!V28*0.87*0.9</f>
        <v>21219.3</v>
      </c>
      <c r="W28" s="84">
        <f>'BAR BB| Open rates'!W28*0.87*0.9</f>
        <v>18792</v>
      </c>
      <c r="X28" s="84">
        <f>'BAR BB| Open rates'!X28*0.87*0.9</f>
        <v>18792</v>
      </c>
      <c r="Y28" s="84">
        <f>'BAR BB| Open rates'!Y28*0.87*0.9</f>
        <v>18792</v>
      </c>
      <c r="Z28" s="84">
        <f>'BAR BB| Open rates'!Z28*0.87*0.9</f>
        <v>18792</v>
      </c>
      <c r="AA28" s="84">
        <f>'BAR BB| Open rates'!AA28*0.87*0.9</f>
        <v>26543.7</v>
      </c>
      <c r="AB28" s="84">
        <f>'BAR BB| Open rates'!AB28*0.87*0.9</f>
        <v>18792</v>
      </c>
      <c r="AC28" s="84">
        <f>'BAR BB| Open rates'!AC28*0.87*0.9</f>
        <v>30458.7</v>
      </c>
      <c r="AD28" s="84">
        <f>'BAR BB| Open rates'!AD28*0.87*0.9</f>
        <v>30458.7</v>
      </c>
      <c r="AE28" s="84">
        <f>'BAR BB| Open rates'!AE28*0.87*0.9</f>
        <v>30458.7</v>
      </c>
      <c r="AF28" s="84">
        <f>'BAR BB| Open rates'!AF28*0.87*0.9</f>
        <v>30458.7</v>
      </c>
      <c r="AG28" s="84">
        <f>'BAR BB| Open rates'!AG28*0.87*0.9</f>
        <v>30458.7</v>
      </c>
      <c r="AH28" s="84">
        <f>'BAR BB| Open rates'!AH28*0.87*0.9</f>
        <v>30458.7</v>
      </c>
      <c r="AI28" s="84">
        <f>'BAR BB| Open rates'!AI28*0.87*0.9</f>
        <v>30458.7</v>
      </c>
      <c r="AJ28" s="84">
        <f>'BAR BB| Open rates'!AJ28*0.87*0.9</f>
        <v>30458.7</v>
      </c>
      <c r="AK28" s="84">
        <f>'BAR BB| Open rates'!AK28*0.87*0.9</f>
        <v>30458.7</v>
      </c>
      <c r="AL28" s="84">
        <f>'BAR BB| Open rates'!AL28*0.87*0.9</f>
        <v>30458.7</v>
      </c>
      <c r="AM28" s="84">
        <f>'BAR BB| Open rates'!AM28*0.87*0.9</f>
        <v>30458.7</v>
      </c>
      <c r="AN28" s="84">
        <f>'BAR BB| Open rates'!AN28*0.87*0.9</f>
        <v>30458.7</v>
      </c>
      <c r="AO28" s="84">
        <f>'BAR BB| Open rates'!AO28*0.87*0.9</f>
        <v>28109.7</v>
      </c>
      <c r="AP28" s="84">
        <f>'BAR BB| Open rates'!AP28*0.87*0.9</f>
        <v>28109.7</v>
      </c>
      <c r="AQ28" s="84">
        <f>'BAR BB| Open rates'!AQ28*0.87*0.9</f>
        <v>24742.799999999999</v>
      </c>
      <c r="AR28" s="84">
        <f>'BAR BB| Open rates'!AR28*0.87*0.9</f>
        <v>25056</v>
      </c>
      <c r="AS28" s="84">
        <f>'BAR BB| Open rates'!AS28*0.87*0.9</f>
        <v>24742.799999999999</v>
      </c>
      <c r="AT28" s="84">
        <f>'BAR BB| Open rates'!AT28*0.87*0.9</f>
        <v>25056</v>
      </c>
      <c r="AU28" s="84">
        <f>'BAR BB| Open rates'!AU28*0.87*0.9</f>
        <v>24742.799999999999</v>
      </c>
      <c r="AV28" s="84">
        <f>'BAR BB| Open rates'!AV28*0.87*0.9</f>
        <v>25056</v>
      </c>
      <c r="AW28" s="84">
        <f>'BAR BB| Open rates'!AW28*0.87*0.9</f>
        <v>24742.799999999999</v>
      </c>
      <c r="AX28" s="84">
        <f>'BAR BB| Open rates'!AX28*0.87*0.9</f>
        <v>25056</v>
      </c>
      <c r="AY28" s="84">
        <f>'BAR BB| Open rates'!AY28*0.87*0.9</f>
        <v>24742.799999999999</v>
      </c>
    </row>
    <row r="29" spans="1:51" s="14" customFormat="1" ht="12" customHeight="1" x14ac:dyDescent="0.2">
      <c r="A29" s="42">
        <v>4</v>
      </c>
      <c r="B29" s="84">
        <f>'BAR BB| Open rates'!B29*0.87*0.9</f>
        <v>19966.5</v>
      </c>
      <c r="C29" s="84">
        <f>'BAR BB| Open rates'!C29*0.87*0.9</f>
        <v>20749.5</v>
      </c>
      <c r="D29" s="84">
        <f>'BAR BB| Open rates'!D29*0.87*0.9</f>
        <v>19888.2</v>
      </c>
      <c r="E29" s="84">
        <f>'BAR BB| Open rates'!E29*0.87*0.9</f>
        <v>19888.2</v>
      </c>
      <c r="F29" s="84">
        <f>'BAR BB| Open rates'!F29*0.87*0.9</f>
        <v>25369.200000000001</v>
      </c>
      <c r="G29" s="84">
        <f>'BAR BB| Open rates'!G29*0.87*0.9</f>
        <v>25369.200000000001</v>
      </c>
      <c r="H29" s="84">
        <f>'BAR BB| Open rates'!H29*0.87*0.9</f>
        <v>22393.8</v>
      </c>
      <c r="I29" s="84">
        <f>'BAR BB| Open rates'!I29*0.87*0.9</f>
        <v>22393.8</v>
      </c>
      <c r="J29" s="84">
        <f>'BAR BB| Open rates'!J29*0.87*0.9</f>
        <v>20749.5</v>
      </c>
      <c r="K29" s="84">
        <f>'BAR BB| Open rates'!K29*0.87*0.9</f>
        <v>19653.3</v>
      </c>
      <c r="L29" s="84">
        <f>'BAR BB| Open rates'!L29*0.87*0.9</f>
        <v>20436.3</v>
      </c>
      <c r="M29" s="84">
        <f>'BAR BB| Open rates'!M29*0.87*0.9</f>
        <v>19653.3</v>
      </c>
      <c r="N29" s="84">
        <f>'BAR BB| Open rates'!N29*0.87*0.9</f>
        <v>22393.8</v>
      </c>
      <c r="O29" s="84">
        <f>'BAR BB| Open rates'!O29*0.87*0.9</f>
        <v>20436.3</v>
      </c>
      <c r="P29" s="84">
        <f>'BAR BB| Open rates'!P29*0.87*0.9</f>
        <v>19653.3</v>
      </c>
      <c r="Q29" s="84">
        <f>'BAR BB| Open rates'!Q29*0.87*0.9</f>
        <v>22393.8</v>
      </c>
      <c r="R29" s="84">
        <f>'BAR BB| Open rates'!R29*0.87*0.9</f>
        <v>24586.2</v>
      </c>
      <c r="S29" s="84">
        <f>'BAR BB| Open rates'!S29*0.87*0.9</f>
        <v>22393.8</v>
      </c>
      <c r="T29" s="84">
        <f>'BAR BB| Open rates'!T29*0.87*0.9</f>
        <v>22393.8</v>
      </c>
      <c r="U29" s="84">
        <f>'BAR BB| Open rates'!U29*0.87*0.9</f>
        <v>20749.5</v>
      </c>
      <c r="V29" s="84">
        <f>'BAR BB| Open rates'!V29*0.87*0.9</f>
        <v>22393.8</v>
      </c>
      <c r="W29" s="84">
        <f>'BAR BB| Open rates'!W29*0.87*0.9</f>
        <v>19966.5</v>
      </c>
      <c r="X29" s="84">
        <f>'BAR BB| Open rates'!X29*0.87*0.9</f>
        <v>19966.5</v>
      </c>
      <c r="Y29" s="84">
        <f>'BAR BB| Open rates'!Y29*0.87*0.9</f>
        <v>19966.5</v>
      </c>
      <c r="Z29" s="84">
        <f>'BAR BB| Open rates'!Z29*0.87*0.9</f>
        <v>19966.5</v>
      </c>
      <c r="AA29" s="84">
        <f>'BAR BB| Open rates'!AA29*0.87*0.9</f>
        <v>27718.2</v>
      </c>
      <c r="AB29" s="84">
        <f>'BAR BB| Open rates'!AB29*0.87*0.9</f>
        <v>19966.5</v>
      </c>
      <c r="AC29" s="84">
        <f>'BAR BB| Open rates'!AC29*0.87*0.9</f>
        <v>31633.200000000001</v>
      </c>
      <c r="AD29" s="84">
        <f>'BAR BB| Open rates'!AD29*0.87*0.9</f>
        <v>31633.200000000001</v>
      </c>
      <c r="AE29" s="84">
        <f>'BAR BB| Open rates'!AE29*0.87*0.9</f>
        <v>31633.200000000001</v>
      </c>
      <c r="AF29" s="84">
        <f>'BAR BB| Open rates'!AF29*0.87*0.9</f>
        <v>31633.200000000001</v>
      </c>
      <c r="AG29" s="84">
        <f>'BAR BB| Open rates'!AG29*0.87*0.9</f>
        <v>31633.200000000001</v>
      </c>
      <c r="AH29" s="84">
        <f>'BAR BB| Open rates'!AH29*0.87*0.9</f>
        <v>31633.200000000001</v>
      </c>
      <c r="AI29" s="84">
        <f>'BAR BB| Open rates'!AI29*0.87*0.9</f>
        <v>31633.200000000001</v>
      </c>
      <c r="AJ29" s="84">
        <f>'BAR BB| Open rates'!AJ29*0.87*0.9</f>
        <v>31633.200000000001</v>
      </c>
      <c r="AK29" s="84">
        <f>'BAR BB| Open rates'!AK29*0.87*0.9</f>
        <v>31633.200000000001</v>
      </c>
      <c r="AL29" s="84">
        <f>'BAR BB| Open rates'!AL29*0.87*0.9</f>
        <v>31633.200000000001</v>
      </c>
      <c r="AM29" s="84">
        <f>'BAR BB| Open rates'!AM29*0.87*0.9</f>
        <v>31633.200000000001</v>
      </c>
      <c r="AN29" s="84">
        <f>'BAR BB| Open rates'!AN29*0.87*0.9</f>
        <v>31633.200000000001</v>
      </c>
      <c r="AO29" s="84">
        <f>'BAR BB| Open rates'!AO29*0.87*0.9</f>
        <v>29284.2</v>
      </c>
      <c r="AP29" s="84">
        <f>'BAR BB| Open rates'!AP29*0.87*0.9</f>
        <v>29284.2</v>
      </c>
      <c r="AQ29" s="84">
        <f>'BAR BB| Open rates'!AQ29*0.87*0.9</f>
        <v>25917.3</v>
      </c>
      <c r="AR29" s="84">
        <f>'BAR BB| Open rates'!AR29*0.87*0.9</f>
        <v>26230.5</v>
      </c>
      <c r="AS29" s="84">
        <f>'BAR BB| Open rates'!AS29*0.87*0.9</f>
        <v>25917.3</v>
      </c>
      <c r="AT29" s="84">
        <f>'BAR BB| Open rates'!AT29*0.87*0.9</f>
        <v>26230.5</v>
      </c>
      <c r="AU29" s="84">
        <f>'BAR BB| Open rates'!AU29*0.87*0.9</f>
        <v>25917.3</v>
      </c>
      <c r="AV29" s="84">
        <f>'BAR BB| Open rates'!AV29*0.87*0.9</f>
        <v>26230.5</v>
      </c>
      <c r="AW29" s="84">
        <f>'BAR BB| Open rates'!AW29*0.87*0.9</f>
        <v>25917.3</v>
      </c>
      <c r="AX29" s="84">
        <f>'BAR BB| Open rates'!AX29*0.87*0.9</f>
        <v>26230.5</v>
      </c>
      <c r="AY29" s="84">
        <f>'BAR BB| Open rates'!AY29*0.87*0.9</f>
        <v>25917.3</v>
      </c>
    </row>
    <row r="30" spans="1:51" s="14" customFormat="1" ht="12" customHeight="1" x14ac:dyDescent="0.2">
      <c r="A30" s="123"/>
    </row>
    <row r="31" spans="1:51" s="14" customFormat="1" ht="12" customHeight="1" x14ac:dyDescent="0.2">
      <c r="A31" s="123"/>
    </row>
    <row r="32" spans="1:51" s="14" customFormat="1" ht="12" customHeight="1" x14ac:dyDescent="0.2">
      <c r="A32" s="231" t="s">
        <v>157</v>
      </c>
    </row>
    <row r="33" spans="1:1" s="14" customFormat="1" ht="12" customHeight="1" x14ac:dyDescent="0.2">
      <c r="A33" s="231"/>
    </row>
    <row r="34" spans="1:1" s="14" customFormat="1" ht="12" customHeight="1" x14ac:dyDescent="0.2">
      <c r="A34" s="231"/>
    </row>
    <row r="35" spans="1:1" s="14" customFormat="1" ht="12" customHeight="1" x14ac:dyDescent="0.2">
      <c r="A35" s="20"/>
    </row>
    <row r="36" spans="1:1" customFormat="1" ht="12.75" x14ac:dyDescent="0.2">
      <c r="A36" s="139" t="s">
        <v>80</v>
      </c>
    </row>
    <row r="37" spans="1:1" s="31" customFormat="1" ht="36" customHeight="1" x14ac:dyDescent="0.2">
      <c r="A37" s="210" t="s">
        <v>302</v>
      </c>
    </row>
    <row r="38" spans="1:1" customFormat="1" ht="36" customHeight="1" x14ac:dyDescent="0.2">
      <c r="A38" s="211" t="s">
        <v>303</v>
      </c>
    </row>
    <row r="39" spans="1:1" customFormat="1" ht="12.75" x14ac:dyDescent="0.2">
      <c r="A39" s="1"/>
    </row>
    <row r="40" spans="1:1" customFormat="1" ht="12.75" x14ac:dyDescent="0.2">
      <c r="A40" s="137" t="s">
        <v>58</v>
      </c>
    </row>
    <row r="41" spans="1:1" s="13" customFormat="1" ht="35.25" customHeight="1" x14ac:dyDescent="0.2">
      <c r="A41" s="150" t="s">
        <v>163</v>
      </c>
    </row>
    <row r="42" spans="1:1" s="13" customFormat="1" ht="35.25" customHeight="1" x14ac:dyDescent="0.2">
      <c r="A42" s="150" t="s">
        <v>188</v>
      </c>
    </row>
    <row r="43" spans="1:1" s="13" customFormat="1" ht="35.25" customHeight="1" x14ac:dyDescent="0.2">
      <c r="A43" s="150" t="s">
        <v>164</v>
      </c>
    </row>
    <row r="44" spans="1:1" s="13" customFormat="1" ht="13.5" customHeight="1" x14ac:dyDescent="0.2">
      <c r="A44" s="150" t="s">
        <v>165</v>
      </c>
    </row>
    <row r="45" spans="1:1" s="13" customFormat="1" ht="35.25" customHeight="1" x14ac:dyDescent="0.2">
      <c r="A45" s="150" t="s">
        <v>162</v>
      </c>
    </row>
    <row r="46" spans="1:1" s="13" customFormat="1" ht="35.25" customHeight="1" x14ac:dyDescent="0.2">
      <c r="A46" s="145" t="s">
        <v>173</v>
      </c>
    </row>
    <row r="47" spans="1:1" ht="12" customHeight="1" x14ac:dyDescent="0.2">
      <c r="A47" s="151"/>
    </row>
    <row r="48" spans="1:1" x14ac:dyDescent="0.2">
      <c r="A48" s="140" t="s">
        <v>80</v>
      </c>
    </row>
    <row r="49" spans="1:1" ht="12" customHeight="1" x14ac:dyDescent="0.2">
      <c r="A49" s="260" t="s">
        <v>152</v>
      </c>
    </row>
    <row r="50" spans="1:1" x14ac:dyDescent="0.2">
      <c r="A50" s="261"/>
    </row>
    <row r="52" spans="1:1" x14ac:dyDescent="0.2">
      <c r="A52" s="141" t="s">
        <v>65</v>
      </c>
    </row>
    <row r="53" spans="1:1" ht="84" x14ac:dyDescent="0.2">
      <c r="A53" s="142" t="s">
        <v>81</v>
      </c>
    </row>
  </sheetData>
  <mergeCells count="2">
    <mergeCell ref="A32:A34"/>
    <mergeCell ref="A49:A50"/>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zoomScaleNormal="100" workbookViewId="0">
      <pane xSplit="1" topLeftCell="B1" activePane="topRight" state="frozen"/>
      <selection activeCell="BE26" sqref="BE26:BE27"/>
      <selection pane="topRight" activeCell="D16" sqref="D16"/>
    </sheetView>
  </sheetViews>
  <sheetFormatPr defaultColWidth="10.28515625" defaultRowHeight="12" x14ac:dyDescent="0.2"/>
  <cols>
    <col min="1" max="1" width="42.28515625" style="1" customWidth="1"/>
    <col min="2" max="16384" width="10.28515625" style="2"/>
  </cols>
  <sheetData>
    <row r="1" spans="1:51" s="5" customFormat="1" ht="25.5" customHeight="1" x14ac:dyDescent="0.2">
      <c r="A1" s="47" t="s">
        <v>50</v>
      </c>
    </row>
    <row r="2" spans="1:51" s="5" customFormat="1" ht="12.75" x14ac:dyDescent="0.2">
      <c r="A2" s="6" t="s">
        <v>187</v>
      </c>
    </row>
    <row r="3" spans="1:51" s="11" customFormat="1" ht="28.5" customHeight="1" x14ac:dyDescent="0.2">
      <c r="A3" s="74" t="s">
        <v>52</v>
      </c>
      <c r="B3" s="73">
        <f>'BAR BB| Open rates'!B3</f>
        <v>45772</v>
      </c>
      <c r="C3" s="73">
        <f>'BAR BB| Open rates'!C3</f>
        <v>45773</v>
      </c>
      <c r="D3" s="73">
        <f>'BAR BB| Open rates'!D3</f>
        <v>45774</v>
      </c>
      <c r="E3" s="73">
        <f>'BAR BB| Open rates'!E3</f>
        <v>45775</v>
      </c>
      <c r="F3" s="73">
        <f>'BAR BB| Open rates'!F3</f>
        <v>45778</v>
      </c>
      <c r="G3" s="73">
        <f>'BAR BB| Open rates'!G3</f>
        <v>45779</v>
      </c>
      <c r="H3" s="73">
        <f>'BAR BB| Open rates'!H3</f>
        <v>45781</v>
      </c>
      <c r="I3" s="73">
        <f>'BAR BB| Open rates'!I3</f>
        <v>45785</v>
      </c>
      <c r="J3" s="73">
        <f>'BAR BB| Open rates'!J3</f>
        <v>45787</v>
      </c>
      <c r="K3" s="73">
        <f>'BAR BB| Open rates'!K3</f>
        <v>45788</v>
      </c>
      <c r="L3" s="73">
        <f>'BAR BB| Open rates'!L3</f>
        <v>45793</v>
      </c>
      <c r="M3" s="73">
        <f>'BAR BB| Open rates'!M3</f>
        <v>45795</v>
      </c>
      <c r="N3" s="73">
        <f>'BAR BB| Open rates'!N3</f>
        <v>45798</v>
      </c>
      <c r="O3" s="73">
        <f>'BAR BB| Open rates'!O3</f>
        <v>45802</v>
      </c>
      <c r="P3" s="73">
        <f>'BAR BB| Open rates'!P3</f>
        <v>45804</v>
      </c>
      <c r="Q3" s="73">
        <f>'BAR BB| Open rates'!Q3</f>
        <v>45805</v>
      </c>
      <c r="R3" s="73">
        <f>'BAR BB| Open rates'!R3</f>
        <v>45806</v>
      </c>
      <c r="S3" s="73">
        <f>'BAR BB| Open rates'!S3</f>
        <v>45808</v>
      </c>
      <c r="T3" s="73">
        <f>'BAR BB| Open rates'!T3</f>
        <v>45809</v>
      </c>
      <c r="U3" s="73">
        <f>'BAR BB| Open rates'!U3</f>
        <v>45810</v>
      </c>
      <c r="V3" s="73">
        <f>'BAR BB| Open rates'!V3</f>
        <v>45815</v>
      </c>
      <c r="W3" s="73">
        <f>'BAR BB| Open rates'!W3</f>
        <v>45817</v>
      </c>
      <c r="X3" s="73">
        <f>'BAR BB| Open rates'!X3</f>
        <v>45821</v>
      </c>
      <c r="Y3" s="73">
        <f>'BAR BB| Open rates'!Y3</f>
        <v>45823</v>
      </c>
      <c r="Z3" s="73">
        <f>'BAR BB| Open rates'!Z3</f>
        <v>45828</v>
      </c>
      <c r="AA3" s="73">
        <f>'BAR BB| Open rates'!AA3</f>
        <v>45831</v>
      </c>
      <c r="AB3" s="73">
        <f>'BAR BB| Open rates'!AB3</f>
        <v>45836</v>
      </c>
      <c r="AC3" s="73">
        <f>'BAR BB| Open rates'!AC3</f>
        <v>45839</v>
      </c>
      <c r="AD3" s="73">
        <f>'BAR BB| Open rates'!AD3</f>
        <v>45851</v>
      </c>
      <c r="AE3" s="73">
        <f>'BAR BB| Open rates'!AE3</f>
        <v>45852</v>
      </c>
      <c r="AF3" s="73">
        <f>'BAR BB| Open rates'!AF3</f>
        <v>45858</v>
      </c>
      <c r="AG3" s="73">
        <f>'BAR BB| Open rates'!AG3</f>
        <v>45863</v>
      </c>
      <c r="AH3" s="73">
        <f>'BAR BB| Open rates'!AH3</f>
        <v>45865</v>
      </c>
      <c r="AI3" s="73">
        <f>'BAR BB| Open rates'!AI3</f>
        <v>45870</v>
      </c>
      <c r="AJ3" s="73">
        <f>'BAR BB| Open rates'!AJ3</f>
        <v>45872</v>
      </c>
      <c r="AK3" s="73">
        <f>'BAR BB| Open rates'!AK3</f>
        <v>45877</v>
      </c>
      <c r="AL3" s="73">
        <f>'BAR BB| Open rates'!AL3</f>
        <v>45879</v>
      </c>
      <c r="AM3" s="73">
        <f>'BAR BB| Open rates'!AM3</f>
        <v>45884</v>
      </c>
      <c r="AN3" s="73">
        <f>'BAR BB| Open rates'!AN3</f>
        <v>45886</v>
      </c>
      <c r="AO3" s="73">
        <f>'BAR BB| Open rates'!AO3</f>
        <v>45891</v>
      </c>
      <c r="AP3" s="73">
        <f>'BAR BB| Open rates'!AP3</f>
        <v>45893</v>
      </c>
      <c r="AQ3" s="73">
        <f>'BAR BB| Open rates'!AQ3</f>
        <v>45901</v>
      </c>
      <c r="AR3" s="73">
        <f>'BAR BB| Open rates'!AR3</f>
        <v>45905</v>
      </c>
      <c r="AS3" s="73">
        <f>'BAR BB| Open rates'!AS3</f>
        <v>45907</v>
      </c>
      <c r="AT3" s="73">
        <f>'BAR BB| Open rates'!AT3</f>
        <v>45912</v>
      </c>
      <c r="AU3" s="73">
        <f>'BAR BB| Open rates'!AU3</f>
        <v>45914</v>
      </c>
      <c r="AV3" s="73">
        <f>'BAR BB| Open rates'!AV3</f>
        <v>45919</v>
      </c>
      <c r="AW3" s="73">
        <f>'BAR BB| Open rates'!AW3</f>
        <v>45921</v>
      </c>
      <c r="AX3" s="73">
        <f>'BAR BB| Open rates'!AX3</f>
        <v>45926</v>
      </c>
      <c r="AY3" s="73">
        <f>'BAR BB| Open rates'!AY3</f>
        <v>45928</v>
      </c>
    </row>
    <row r="4" spans="1:51" s="11" customFormat="1" ht="28.5" customHeight="1" x14ac:dyDescent="0.2">
      <c r="A4" s="8"/>
      <c r="B4" s="73">
        <f>'BAR BB| Open rates'!B4</f>
        <v>45772</v>
      </c>
      <c r="C4" s="73">
        <f>'BAR BB| Open rates'!C4</f>
        <v>45773</v>
      </c>
      <c r="D4" s="73">
        <f>'BAR BB| Open rates'!D4</f>
        <v>45774</v>
      </c>
      <c r="E4" s="73">
        <f>'BAR BB| Open rates'!E4</f>
        <v>45777</v>
      </c>
      <c r="F4" s="73">
        <f>'BAR BB| Open rates'!F4</f>
        <v>45778</v>
      </c>
      <c r="G4" s="73">
        <f>'BAR BB| Open rates'!G4</f>
        <v>45780</v>
      </c>
      <c r="H4" s="73">
        <f>'BAR BB| Open rates'!H4</f>
        <v>45784</v>
      </c>
      <c r="I4" s="73">
        <f>'BAR BB| Open rates'!I4</f>
        <v>45786</v>
      </c>
      <c r="J4" s="73">
        <f>'BAR BB| Open rates'!J4</f>
        <v>45787</v>
      </c>
      <c r="K4" s="73">
        <f>'BAR BB| Open rates'!K4</f>
        <v>45792</v>
      </c>
      <c r="L4" s="73">
        <f>'BAR BB| Open rates'!L4</f>
        <v>45794</v>
      </c>
      <c r="M4" s="73">
        <f>'BAR BB| Open rates'!M4</f>
        <v>45797</v>
      </c>
      <c r="N4" s="73">
        <f>'BAR BB| Open rates'!N4</f>
        <v>45801</v>
      </c>
      <c r="O4" s="73">
        <f>'BAR BB| Open rates'!O4</f>
        <v>45803</v>
      </c>
      <c r="P4" s="73">
        <f>'BAR BB| Open rates'!P4</f>
        <v>45804</v>
      </c>
      <c r="Q4" s="73">
        <f>'BAR BB| Open rates'!Q4</f>
        <v>45805</v>
      </c>
      <c r="R4" s="73">
        <f>'BAR BB| Open rates'!R4</f>
        <v>45807</v>
      </c>
      <c r="S4" s="73">
        <f>'BAR BB| Open rates'!S4</f>
        <v>45808</v>
      </c>
      <c r="T4" s="73">
        <f>'BAR BB| Open rates'!T4</f>
        <v>45809</v>
      </c>
      <c r="U4" s="73">
        <f>'BAR BB| Open rates'!U4</f>
        <v>45814</v>
      </c>
      <c r="V4" s="73">
        <f>'BAR BB| Open rates'!V4</f>
        <v>45816</v>
      </c>
      <c r="W4" s="73">
        <f>'BAR BB| Open rates'!W4</f>
        <v>45820</v>
      </c>
      <c r="X4" s="73">
        <f>'BAR BB| Open rates'!X4</f>
        <v>45822</v>
      </c>
      <c r="Y4" s="73">
        <f>'BAR BB| Open rates'!Y4</f>
        <v>45827</v>
      </c>
      <c r="Z4" s="73">
        <f>'BAR BB| Open rates'!Z4</f>
        <v>45830</v>
      </c>
      <c r="AA4" s="73">
        <f>'BAR BB| Open rates'!AA4</f>
        <v>45835</v>
      </c>
      <c r="AB4" s="73">
        <f>'BAR BB| Open rates'!AB4</f>
        <v>45838</v>
      </c>
      <c r="AC4" s="73">
        <f>'BAR BB| Open rates'!AC4</f>
        <v>45850</v>
      </c>
      <c r="AD4" s="73">
        <f>'BAR BB| Open rates'!AD4</f>
        <v>45851</v>
      </c>
      <c r="AE4" s="73">
        <f>'BAR BB| Open rates'!AE4</f>
        <v>45857</v>
      </c>
      <c r="AF4" s="73">
        <f>'BAR BB| Open rates'!AF4</f>
        <v>45862</v>
      </c>
      <c r="AG4" s="73">
        <f>'BAR BB| Open rates'!AG4</f>
        <v>45864</v>
      </c>
      <c r="AH4" s="73">
        <f>'BAR BB| Open rates'!AH4</f>
        <v>45869</v>
      </c>
      <c r="AI4" s="73">
        <f>'BAR BB| Open rates'!AI4</f>
        <v>45871</v>
      </c>
      <c r="AJ4" s="73">
        <f>'BAR BB| Open rates'!AJ4</f>
        <v>45876</v>
      </c>
      <c r="AK4" s="73">
        <f>'BAR BB| Open rates'!AK4</f>
        <v>45878</v>
      </c>
      <c r="AL4" s="73">
        <f>'BAR BB| Open rates'!AL4</f>
        <v>45883</v>
      </c>
      <c r="AM4" s="73">
        <f>'BAR BB| Open rates'!AM4</f>
        <v>45885</v>
      </c>
      <c r="AN4" s="73">
        <f>'BAR BB| Open rates'!AN4</f>
        <v>45890</v>
      </c>
      <c r="AO4" s="73">
        <f>'BAR BB| Open rates'!AO4</f>
        <v>45892</v>
      </c>
      <c r="AP4" s="73">
        <f>'BAR BB| Open rates'!AP4</f>
        <v>45900</v>
      </c>
      <c r="AQ4" s="73">
        <f>'BAR BB| Open rates'!AQ4</f>
        <v>45904</v>
      </c>
      <c r="AR4" s="73">
        <f>'BAR BB| Open rates'!AR4</f>
        <v>45906</v>
      </c>
      <c r="AS4" s="73">
        <f>'BAR BB| Open rates'!AS4</f>
        <v>45911</v>
      </c>
      <c r="AT4" s="73">
        <f>'BAR BB| Open rates'!AT4</f>
        <v>45913</v>
      </c>
      <c r="AU4" s="73">
        <f>'BAR BB| Open rates'!AU4</f>
        <v>45918</v>
      </c>
      <c r="AV4" s="73">
        <f>'BAR BB| Open rates'!AV4</f>
        <v>45920</v>
      </c>
      <c r="AW4" s="73">
        <f>'BAR BB| Open rates'!AW4</f>
        <v>45925</v>
      </c>
      <c r="AX4" s="73">
        <f>'BAR BB| Open rates'!AX4</f>
        <v>45927</v>
      </c>
      <c r="AY4" s="73">
        <f>'BAR BB| Open rates'!AY4</f>
        <v>45930</v>
      </c>
    </row>
    <row r="5" spans="1:51" s="14" customFormat="1" ht="12" customHeight="1" x14ac:dyDescent="0.2">
      <c r="A5" s="33" t="s">
        <v>53</v>
      </c>
    </row>
    <row r="6" spans="1:51" s="14" customFormat="1" ht="12" customHeight="1" x14ac:dyDescent="0.2">
      <c r="A6" s="42">
        <v>1</v>
      </c>
      <c r="B6" s="84">
        <f>'BAR BB| Open rates'!B6*0.87*0.9+25</f>
        <v>4723</v>
      </c>
      <c r="C6" s="84">
        <f>'BAR BB| Open rates'!C6*0.87*0.9+25</f>
        <v>5506</v>
      </c>
      <c r="D6" s="84">
        <f>'BAR BB| Open rates'!D6*0.87*0.9+25</f>
        <v>4644.7</v>
      </c>
      <c r="E6" s="84">
        <f>'BAR BB| Open rates'!E6*0.87*0.9+25</f>
        <v>4644.7</v>
      </c>
      <c r="F6" s="84">
        <f>'BAR BB| Open rates'!F6*0.87*0.9+25</f>
        <v>10125.700000000001</v>
      </c>
      <c r="G6" s="84">
        <f>'BAR BB| Open rates'!G6*0.87*0.9+25</f>
        <v>10125.700000000001</v>
      </c>
      <c r="H6" s="84">
        <f>'BAR BB| Open rates'!H6*0.87*0.9+25</f>
        <v>7150.3</v>
      </c>
      <c r="I6" s="84">
        <f>'BAR BB| Open rates'!I6*0.87*0.9+25</f>
        <v>7150.3</v>
      </c>
      <c r="J6" s="84">
        <f>'BAR BB| Open rates'!J6*0.87*0.9+25</f>
        <v>5506</v>
      </c>
      <c r="K6" s="84">
        <f>'BAR BB| Open rates'!K6*0.87*0.9+25</f>
        <v>4409.8</v>
      </c>
      <c r="L6" s="84">
        <f>'BAR BB| Open rates'!L6*0.87*0.9+25</f>
        <v>5192.8</v>
      </c>
      <c r="M6" s="84">
        <f>'BAR BB| Open rates'!M6*0.87*0.9+25</f>
        <v>4409.8</v>
      </c>
      <c r="N6" s="84">
        <f>'BAR BB| Open rates'!N6*0.87*0.9+25</f>
        <v>7150.3</v>
      </c>
      <c r="O6" s="84">
        <f>'BAR BB| Open rates'!O6*0.87*0.9+25</f>
        <v>5192.8</v>
      </c>
      <c r="P6" s="84">
        <f>'BAR BB| Open rates'!P6*0.87*0.9+25</f>
        <v>4409.8</v>
      </c>
      <c r="Q6" s="84">
        <f>'BAR BB| Open rates'!Q6*0.87*0.9+25</f>
        <v>7150.3</v>
      </c>
      <c r="R6" s="84">
        <f>'BAR BB| Open rates'!R6*0.87*0.9+25</f>
        <v>9342.7000000000007</v>
      </c>
      <c r="S6" s="84">
        <f>'BAR BB| Open rates'!S6*0.87*0.9+25</f>
        <v>7150.3</v>
      </c>
      <c r="T6" s="84">
        <f>'BAR BB| Open rates'!T6*0.87*0.9+25</f>
        <v>7150.3</v>
      </c>
      <c r="U6" s="84">
        <f>'BAR BB| Open rates'!U6*0.87*0.9+25</f>
        <v>5506</v>
      </c>
      <c r="V6" s="84">
        <f>'BAR BB| Open rates'!V6*0.87*0.9+25</f>
        <v>7150.3</v>
      </c>
      <c r="W6" s="84">
        <f>'BAR BB| Open rates'!W6*0.87*0.9+25</f>
        <v>4723</v>
      </c>
      <c r="X6" s="84">
        <f>'BAR BB| Open rates'!X6*0.87*0.9+25</f>
        <v>4723</v>
      </c>
      <c r="Y6" s="84">
        <f>'BAR BB| Open rates'!Y6*0.87*0.9+25</f>
        <v>4723</v>
      </c>
      <c r="Z6" s="84">
        <f>'BAR BB| Open rates'!Z6*0.87*0.9+25</f>
        <v>4723</v>
      </c>
      <c r="AA6" s="84">
        <f>'BAR BB| Open rates'!AA6*0.87*0.9+25</f>
        <v>12474.7</v>
      </c>
      <c r="AB6" s="84">
        <f>'BAR BB| Open rates'!AB6*0.87*0.9+25</f>
        <v>4723</v>
      </c>
      <c r="AC6" s="84">
        <f>'BAR BB| Open rates'!AC6*0.87*0.9+25</f>
        <v>10908.7</v>
      </c>
      <c r="AD6" s="84">
        <f>'BAR BB| Open rates'!AD6*0.87*0.9+25</f>
        <v>10908.7</v>
      </c>
      <c r="AE6" s="84">
        <f>'BAR BB| Open rates'!AE6*0.87*0.9+25</f>
        <v>10908.7</v>
      </c>
      <c r="AF6" s="84">
        <f>'BAR BB| Open rates'!AF6*0.87*0.9+25</f>
        <v>10908.7</v>
      </c>
      <c r="AG6" s="84">
        <f>'BAR BB| Open rates'!AG6*0.87*0.9+25</f>
        <v>10908.7</v>
      </c>
      <c r="AH6" s="84">
        <f>'BAR BB| Open rates'!AH6*0.87*0.9+25</f>
        <v>10908.7</v>
      </c>
      <c r="AI6" s="84">
        <f>'BAR BB| Open rates'!AI6*0.87*0.9+25</f>
        <v>10908.7</v>
      </c>
      <c r="AJ6" s="84">
        <f>'BAR BB| Open rates'!AJ6*0.87*0.9+25</f>
        <v>10908.7</v>
      </c>
      <c r="AK6" s="84">
        <f>'BAR BB| Open rates'!AK6*0.87*0.9+25</f>
        <v>10908.7</v>
      </c>
      <c r="AL6" s="84">
        <f>'BAR BB| Open rates'!AL6*0.87*0.9+25</f>
        <v>10908.7</v>
      </c>
      <c r="AM6" s="84">
        <f>'BAR BB| Open rates'!AM6*0.87*0.9+25</f>
        <v>10908.7</v>
      </c>
      <c r="AN6" s="84">
        <f>'BAR BB| Open rates'!AN6*0.87*0.9+25</f>
        <v>10908.7</v>
      </c>
      <c r="AO6" s="84">
        <f>'BAR BB| Open rates'!AO6*0.87*0.9+25</f>
        <v>8559.7000000000007</v>
      </c>
      <c r="AP6" s="84">
        <f>'BAR BB| Open rates'!AP6*0.87*0.9+25</f>
        <v>8559.7000000000007</v>
      </c>
      <c r="AQ6" s="84">
        <f>'BAR BB| Open rates'!AQ6*0.87*0.9+25</f>
        <v>5192.8</v>
      </c>
      <c r="AR6" s="84">
        <f>'BAR BB| Open rates'!AR6*0.87*0.9+25</f>
        <v>5506</v>
      </c>
      <c r="AS6" s="84">
        <f>'BAR BB| Open rates'!AS6*0.87*0.9+25</f>
        <v>5192.8</v>
      </c>
      <c r="AT6" s="84">
        <f>'BAR BB| Open rates'!AT6*0.87*0.9+25</f>
        <v>5506</v>
      </c>
      <c r="AU6" s="84">
        <f>'BAR BB| Open rates'!AU6*0.87*0.9+25</f>
        <v>5192.8</v>
      </c>
      <c r="AV6" s="84">
        <f>'BAR BB| Open rates'!AV6*0.87*0.9+25</f>
        <v>5506</v>
      </c>
      <c r="AW6" s="84">
        <f>'BAR BB| Open rates'!AW6*0.87*0.9+25</f>
        <v>5192.8</v>
      </c>
      <c r="AX6" s="84">
        <f>'BAR BB| Open rates'!AX6*0.87*0.9+25</f>
        <v>5506</v>
      </c>
      <c r="AY6" s="84">
        <f>'BAR BB| Open rates'!AY6*0.87*0.9+25</f>
        <v>5192.8</v>
      </c>
    </row>
    <row r="7" spans="1:51" s="14" customFormat="1" ht="12" customHeight="1" x14ac:dyDescent="0.2">
      <c r="A7" s="42">
        <v>2</v>
      </c>
      <c r="B7" s="84">
        <f>'BAR BB| Open rates'!B7*0.87*0.9+25</f>
        <v>5897.5</v>
      </c>
      <c r="C7" s="84">
        <f>'BAR BB| Open rates'!C7*0.87*0.9+25</f>
        <v>5506</v>
      </c>
      <c r="D7" s="84">
        <f>'BAR BB| Open rates'!D7*0.87*0.9+25</f>
        <v>5819.2</v>
      </c>
      <c r="E7" s="84">
        <f>'BAR BB| Open rates'!E7*0.87*0.9+25</f>
        <v>5819.2</v>
      </c>
      <c r="F7" s="84">
        <f>'BAR BB| Open rates'!F7*0.87*0.9+25</f>
        <v>11300.2</v>
      </c>
      <c r="G7" s="84">
        <f>'BAR BB| Open rates'!G7*0.87*0.9+25</f>
        <v>11300.2</v>
      </c>
      <c r="H7" s="84">
        <f>'BAR BB| Open rates'!H7*0.87*0.9+25</f>
        <v>8324.8000000000011</v>
      </c>
      <c r="I7" s="84">
        <f>'BAR BB| Open rates'!I7*0.87*0.9+25</f>
        <v>8324.8000000000011</v>
      </c>
      <c r="J7" s="84">
        <f>'BAR BB| Open rates'!J7*0.87*0.9+25</f>
        <v>6680.5</v>
      </c>
      <c r="K7" s="84">
        <f>'BAR BB| Open rates'!K7*0.87*0.9+25</f>
        <v>5584.3</v>
      </c>
      <c r="L7" s="84">
        <f>'BAR BB| Open rates'!L7*0.87*0.9+25</f>
        <v>6367.3</v>
      </c>
      <c r="M7" s="84">
        <f>'BAR BB| Open rates'!M7*0.87*0.9+25</f>
        <v>5584.3</v>
      </c>
      <c r="N7" s="84">
        <f>'BAR BB| Open rates'!N7*0.87*0.9+25</f>
        <v>8324.8000000000011</v>
      </c>
      <c r="O7" s="84">
        <f>'BAR BB| Open rates'!O7*0.87*0.9+25</f>
        <v>6367.3</v>
      </c>
      <c r="P7" s="84">
        <f>'BAR BB| Open rates'!P7*0.87*0.9+25</f>
        <v>5584.3</v>
      </c>
      <c r="Q7" s="84">
        <f>'BAR BB| Open rates'!Q7*0.87*0.9+25</f>
        <v>8324.8000000000011</v>
      </c>
      <c r="R7" s="84">
        <f>'BAR BB| Open rates'!R7*0.87*0.9+25</f>
        <v>10517.2</v>
      </c>
      <c r="S7" s="84">
        <f>'BAR BB| Open rates'!S7*0.87*0.9+25</f>
        <v>8324.8000000000011</v>
      </c>
      <c r="T7" s="84">
        <f>'BAR BB| Open rates'!T7*0.87*0.9+25</f>
        <v>8324.8000000000011</v>
      </c>
      <c r="U7" s="84">
        <f>'BAR BB| Open rates'!U7*0.87*0.9+25</f>
        <v>6680.5</v>
      </c>
      <c r="V7" s="84">
        <f>'BAR BB| Open rates'!V7*0.87*0.9+25</f>
        <v>8324.8000000000011</v>
      </c>
      <c r="W7" s="84">
        <f>'BAR BB| Open rates'!W7*0.87*0.9+25</f>
        <v>5897.5</v>
      </c>
      <c r="X7" s="84">
        <f>'BAR BB| Open rates'!X7*0.87*0.9+25</f>
        <v>5897.5</v>
      </c>
      <c r="Y7" s="84">
        <f>'BAR BB| Open rates'!Y7*0.87*0.9+25</f>
        <v>5897.5</v>
      </c>
      <c r="Z7" s="84">
        <f>'BAR BB| Open rates'!Z7*0.87*0.9+25</f>
        <v>5897.5</v>
      </c>
      <c r="AA7" s="84">
        <f>'BAR BB| Open rates'!AA7*0.87*0.9+25</f>
        <v>13649.2</v>
      </c>
      <c r="AB7" s="84">
        <f>'BAR BB| Open rates'!AB7*0.87*0.9+25</f>
        <v>5897.5</v>
      </c>
      <c r="AC7" s="84">
        <f>'BAR BB| Open rates'!AC7*0.87*0.9+25</f>
        <v>12083.2</v>
      </c>
      <c r="AD7" s="84">
        <f>'BAR BB| Open rates'!AD7*0.87*0.9+25</f>
        <v>12083.2</v>
      </c>
      <c r="AE7" s="84">
        <f>'BAR BB| Open rates'!AE7*0.87*0.9+25</f>
        <v>12083.2</v>
      </c>
      <c r="AF7" s="84">
        <f>'BAR BB| Open rates'!AF7*0.87*0.9+25</f>
        <v>12083.2</v>
      </c>
      <c r="AG7" s="84">
        <f>'BAR BB| Open rates'!AG7*0.87*0.9+25</f>
        <v>12083.2</v>
      </c>
      <c r="AH7" s="84">
        <f>'BAR BB| Open rates'!AH7*0.87*0.9+25</f>
        <v>12083.2</v>
      </c>
      <c r="AI7" s="84">
        <f>'BAR BB| Open rates'!AI7*0.87*0.9+25</f>
        <v>12083.2</v>
      </c>
      <c r="AJ7" s="84">
        <f>'BAR BB| Open rates'!AJ7*0.87*0.9+25</f>
        <v>12083.2</v>
      </c>
      <c r="AK7" s="84">
        <f>'BAR BB| Open rates'!AK7*0.87*0.9+25</f>
        <v>12083.2</v>
      </c>
      <c r="AL7" s="84">
        <f>'BAR BB| Open rates'!AL7*0.87*0.9+25</f>
        <v>12083.2</v>
      </c>
      <c r="AM7" s="84">
        <f>'BAR BB| Open rates'!AM7*0.87*0.9+25</f>
        <v>12083.2</v>
      </c>
      <c r="AN7" s="84">
        <f>'BAR BB| Open rates'!AN7*0.87*0.9+25</f>
        <v>12083.2</v>
      </c>
      <c r="AO7" s="84">
        <f>'BAR BB| Open rates'!AO7*0.87*0.9+25</f>
        <v>9734.2000000000007</v>
      </c>
      <c r="AP7" s="84">
        <f>'BAR BB| Open rates'!AP7*0.87*0.9+25</f>
        <v>9734.2000000000007</v>
      </c>
      <c r="AQ7" s="84">
        <f>'BAR BB| Open rates'!AQ7*0.87*0.9+25</f>
        <v>6367.3</v>
      </c>
      <c r="AR7" s="84">
        <f>'BAR BB| Open rates'!AR7*0.87*0.9+25</f>
        <v>6680.5</v>
      </c>
      <c r="AS7" s="84">
        <f>'BAR BB| Open rates'!AS7*0.87*0.9+25</f>
        <v>6367.3</v>
      </c>
      <c r="AT7" s="84">
        <f>'BAR BB| Open rates'!AT7*0.87*0.9+25</f>
        <v>6680.5</v>
      </c>
      <c r="AU7" s="84">
        <f>'BAR BB| Open rates'!AU7*0.87*0.9+25</f>
        <v>6367.3</v>
      </c>
      <c r="AV7" s="84">
        <f>'BAR BB| Open rates'!AV7*0.87*0.9+25</f>
        <v>6680.5</v>
      </c>
      <c r="AW7" s="84">
        <f>'BAR BB| Open rates'!AW7*0.87*0.9+25</f>
        <v>6367.3</v>
      </c>
      <c r="AX7" s="84">
        <f>'BAR BB| Open rates'!AX7*0.87*0.9+25</f>
        <v>6680.5</v>
      </c>
      <c r="AY7" s="84">
        <f>'BAR BB| Open rates'!AY7*0.87*0.9+25</f>
        <v>6367.3</v>
      </c>
    </row>
    <row r="8" spans="1:51"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s="14" customFormat="1" ht="12" customHeight="1" x14ac:dyDescent="0.2">
      <c r="A9" s="149">
        <v>1</v>
      </c>
      <c r="B9" s="84">
        <f>'BAR BB| Open rates'!B9*0.87*0.9+25</f>
        <v>6289</v>
      </c>
      <c r="C9" s="84">
        <f>'BAR BB| Open rates'!C9*0.87*0.9+25</f>
        <v>7072</v>
      </c>
      <c r="D9" s="84">
        <f>'BAR BB| Open rates'!D9*0.87*0.9+25</f>
        <v>6210.7</v>
      </c>
      <c r="E9" s="84">
        <f>'BAR BB| Open rates'!E9*0.87*0.9+25</f>
        <v>6210.7</v>
      </c>
      <c r="F9" s="84">
        <f>'BAR BB| Open rates'!F9*0.87*0.9+25</f>
        <v>11691.7</v>
      </c>
      <c r="G9" s="84">
        <f>'BAR BB| Open rates'!G9*0.87*0.9+25</f>
        <v>11691.7</v>
      </c>
      <c r="H9" s="84">
        <f>'BAR BB| Open rates'!H9*0.87*0.9+25</f>
        <v>8716.3000000000011</v>
      </c>
      <c r="I9" s="84">
        <f>'BAR BB| Open rates'!I9*0.87*0.9+25</f>
        <v>8716.3000000000011</v>
      </c>
      <c r="J9" s="84">
        <f>'BAR BB| Open rates'!J9*0.87*0.9+25</f>
        <v>7072</v>
      </c>
      <c r="K9" s="84">
        <f>'BAR BB| Open rates'!K9*0.87*0.9+25</f>
        <v>5975.8</v>
      </c>
      <c r="L9" s="84">
        <f>'BAR BB| Open rates'!L9*0.87*0.9+25</f>
        <v>6758.8</v>
      </c>
      <c r="M9" s="84">
        <f>'BAR BB| Open rates'!M9*0.87*0.9+25</f>
        <v>5975.8</v>
      </c>
      <c r="N9" s="84">
        <f>'BAR BB| Open rates'!N9*0.87*0.9+25</f>
        <v>8716.3000000000011</v>
      </c>
      <c r="O9" s="84">
        <f>'BAR BB| Open rates'!O9*0.87*0.9+25</f>
        <v>6758.8</v>
      </c>
      <c r="P9" s="84">
        <f>'BAR BB| Open rates'!P9*0.87*0.9+25</f>
        <v>5975.8</v>
      </c>
      <c r="Q9" s="84">
        <f>'BAR BB| Open rates'!Q9*0.87*0.9+25</f>
        <v>8716.3000000000011</v>
      </c>
      <c r="R9" s="84">
        <f>'BAR BB| Open rates'!R9*0.87*0.9+25</f>
        <v>10908.7</v>
      </c>
      <c r="S9" s="84">
        <f>'BAR BB| Open rates'!S9*0.87*0.9+25</f>
        <v>8716.3000000000011</v>
      </c>
      <c r="T9" s="84">
        <f>'BAR BB| Open rates'!T9*0.87*0.9+25</f>
        <v>8716.3000000000011</v>
      </c>
      <c r="U9" s="84">
        <f>'BAR BB| Open rates'!U9*0.87*0.9+25</f>
        <v>7072</v>
      </c>
      <c r="V9" s="84">
        <f>'BAR BB| Open rates'!V9*0.87*0.9+25</f>
        <v>8716.3000000000011</v>
      </c>
      <c r="W9" s="84">
        <f>'BAR BB| Open rates'!W9*0.87*0.9+25</f>
        <v>6289</v>
      </c>
      <c r="X9" s="84">
        <f>'BAR BB| Open rates'!X9*0.87*0.9+25</f>
        <v>6289</v>
      </c>
      <c r="Y9" s="84">
        <f>'BAR BB| Open rates'!Y9*0.87*0.9+25</f>
        <v>6289</v>
      </c>
      <c r="Z9" s="84">
        <f>'BAR BB| Open rates'!Z9*0.87*0.9+25</f>
        <v>6289</v>
      </c>
      <c r="AA9" s="84">
        <f>'BAR BB| Open rates'!AA9*0.87*0.9+25</f>
        <v>14040.7</v>
      </c>
      <c r="AB9" s="84">
        <f>'BAR BB| Open rates'!AB9*0.87*0.9+25</f>
        <v>6289</v>
      </c>
      <c r="AC9" s="84">
        <f>'BAR BB| Open rates'!AC9*0.87*0.9+25</f>
        <v>12474.7</v>
      </c>
      <c r="AD9" s="84">
        <f>'BAR BB| Open rates'!AD9*0.87*0.9+25</f>
        <v>12474.7</v>
      </c>
      <c r="AE9" s="84">
        <f>'BAR BB| Open rates'!AE9*0.87*0.9+25</f>
        <v>12474.7</v>
      </c>
      <c r="AF9" s="84">
        <f>'BAR BB| Open rates'!AF9*0.87*0.9+25</f>
        <v>12474.7</v>
      </c>
      <c r="AG9" s="84">
        <f>'BAR BB| Open rates'!AG9*0.87*0.9+25</f>
        <v>12474.7</v>
      </c>
      <c r="AH9" s="84">
        <f>'BAR BB| Open rates'!AH9*0.87*0.9+25</f>
        <v>12474.7</v>
      </c>
      <c r="AI9" s="84">
        <f>'BAR BB| Open rates'!AI9*0.87*0.9+25</f>
        <v>12474.7</v>
      </c>
      <c r="AJ9" s="84">
        <f>'BAR BB| Open rates'!AJ9*0.87*0.9+25</f>
        <v>12474.7</v>
      </c>
      <c r="AK9" s="84">
        <f>'BAR BB| Open rates'!AK9*0.87*0.9+25</f>
        <v>12474.7</v>
      </c>
      <c r="AL9" s="84">
        <f>'BAR BB| Open rates'!AL9*0.87*0.9+25</f>
        <v>12474.7</v>
      </c>
      <c r="AM9" s="84">
        <f>'BAR BB| Open rates'!AM9*0.87*0.9+25</f>
        <v>12474.7</v>
      </c>
      <c r="AN9" s="84">
        <f>'BAR BB| Open rates'!AN9*0.87*0.9+25</f>
        <v>12474.7</v>
      </c>
      <c r="AO9" s="84">
        <f>'BAR BB| Open rates'!AO9*0.87*0.9+25</f>
        <v>10125.700000000001</v>
      </c>
      <c r="AP9" s="84">
        <f>'BAR BB| Open rates'!AP9*0.87*0.9+25</f>
        <v>10125.700000000001</v>
      </c>
      <c r="AQ9" s="84">
        <f>'BAR BB| Open rates'!AQ9*0.87*0.9+25</f>
        <v>6758.8</v>
      </c>
      <c r="AR9" s="84">
        <f>'BAR BB| Open rates'!AR9*0.87*0.9+25</f>
        <v>7072</v>
      </c>
      <c r="AS9" s="84">
        <f>'BAR BB| Open rates'!AS9*0.87*0.9+25</f>
        <v>6758.8</v>
      </c>
      <c r="AT9" s="84">
        <f>'BAR BB| Open rates'!AT9*0.87*0.9+25</f>
        <v>7072</v>
      </c>
      <c r="AU9" s="84">
        <f>'BAR BB| Open rates'!AU9*0.87*0.9+25</f>
        <v>6758.8</v>
      </c>
      <c r="AV9" s="84">
        <f>'BAR BB| Open rates'!AV9*0.87*0.9+25</f>
        <v>7072</v>
      </c>
      <c r="AW9" s="84">
        <f>'BAR BB| Open rates'!AW9*0.87*0.9+25</f>
        <v>6758.8</v>
      </c>
      <c r="AX9" s="84">
        <f>'BAR BB| Open rates'!AX9*0.87*0.9+25</f>
        <v>7072</v>
      </c>
      <c r="AY9" s="84">
        <f>'BAR BB| Open rates'!AY9*0.87*0.9+25</f>
        <v>6758.8</v>
      </c>
    </row>
    <row r="10" spans="1:51" s="14" customFormat="1" ht="12" customHeight="1" x14ac:dyDescent="0.2">
      <c r="A10" s="149">
        <v>2</v>
      </c>
      <c r="B10" s="84">
        <f>'BAR BB| Open rates'!B10*0.87*0.9+25</f>
        <v>7463.5</v>
      </c>
      <c r="C10" s="84">
        <f>'BAR BB| Open rates'!C10*0.87*0.9+25</f>
        <v>8246.5</v>
      </c>
      <c r="D10" s="84">
        <f>'BAR BB| Open rates'!D10*0.87*0.9+25</f>
        <v>7385.2</v>
      </c>
      <c r="E10" s="84">
        <f>'BAR BB| Open rates'!E10*0.87*0.9+25</f>
        <v>7385.2</v>
      </c>
      <c r="F10" s="84">
        <f>'BAR BB| Open rates'!F10*0.87*0.9+25</f>
        <v>12866.2</v>
      </c>
      <c r="G10" s="84">
        <f>'BAR BB| Open rates'!G10*0.87*0.9+25</f>
        <v>12866.2</v>
      </c>
      <c r="H10" s="84">
        <f>'BAR BB| Open rates'!H10*0.87*0.9+25</f>
        <v>9890.8000000000011</v>
      </c>
      <c r="I10" s="84">
        <f>'BAR BB| Open rates'!I10*0.87*0.9+25</f>
        <v>9890.8000000000011</v>
      </c>
      <c r="J10" s="84">
        <f>'BAR BB| Open rates'!J10*0.87*0.9+25</f>
        <v>8246.5</v>
      </c>
      <c r="K10" s="84">
        <f>'BAR BB| Open rates'!K10*0.87*0.9+25</f>
        <v>7150.3</v>
      </c>
      <c r="L10" s="84">
        <f>'BAR BB| Open rates'!L10*0.87*0.9+25</f>
        <v>7933.3</v>
      </c>
      <c r="M10" s="84">
        <f>'BAR BB| Open rates'!M10*0.87*0.9+25</f>
        <v>7150.3</v>
      </c>
      <c r="N10" s="84">
        <f>'BAR BB| Open rates'!N10*0.87*0.9+25</f>
        <v>9890.8000000000011</v>
      </c>
      <c r="O10" s="84">
        <f>'BAR BB| Open rates'!O10*0.87*0.9+25</f>
        <v>7933.3</v>
      </c>
      <c r="P10" s="84">
        <f>'BAR BB| Open rates'!P10*0.87*0.9+25</f>
        <v>7150.3</v>
      </c>
      <c r="Q10" s="84">
        <f>'BAR BB| Open rates'!Q10*0.87*0.9+25</f>
        <v>9890.8000000000011</v>
      </c>
      <c r="R10" s="84">
        <f>'BAR BB| Open rates'!R10*0.87*0.9+25</f>
        <v>12083.2</v>
      </c>
      <c r="S10" s="84">
        <f>'BAR BB| Open rates'!S10*0.87*0.9+25</f>
        <v>9890.8000000000011</v>
      </c>
      <c r="T10" s="84">
        <f>'BAR BB| Open rates'!T10*0.87*0.9+25</f>
        <v>9890.8000000000011</v>
      </c>
      <c r="U10" s="84">
        <f>'BAR BB| Open rates'!U10*0.87*0.9+25</f>
        <v>8246.5</v>
      </c>
      <c r="V10" s="84">
        <f>'BAR BB| Open rates'!V10*0.87*0.9+25</f>
        <v>9890.8000000000011</v>
      </c>
      <c r="W10" s="84">
        <f>'BAR BB| Open rates'!W10*0.87*0.9+25</f>
        <v>7463.5</v>
      </c>
      <c r="X10" s="84">
        <f>'BAR BB| Open rates'!X10*0.87*0.9+25</f>
        <v>7463.5</v>
      </c>
      <c r="Y10" s="84">
        <f>'BAR BB| Open rates'!Y10*0.87*0.9+25</f>
        <v>7463.5</v>
      </c>
      <c r="Z10" s="84">
        <f>'BAR BB| Open rates'!Z10*0.87*0.9+25</f>
        <v>7463.5</v>
      </c>
      <c r="AA10" s="84">
        <f>'BAR BB| Open rates'!AA10*0.87*0.9+25</f>
        <v>15215.2</v>
      </c>
      <c r="AB10" s="84">
        <f>'BAR BB| Open rates'!AB10*0.87*0.9+25</f>
        <v>7463.5</v>
      </c>
      <c r="AC10" s="84">
        <f>'BAR BB| Open rates'!AC10*0.87*0.9+25</f>
        <v>13649.2</v>
      </c>
      <c r="AD10" s="84">
        <f>'BAR BB| Open rates'!AD10*0.87*0.9+25</f>
        <v>13649.2</v>
      </c>
      <c r="AE10" s="84">
        <f>'BAR BB| Open rates'!AE10*0.87*0.9+25</f>
        <v>13649.2</v>
      </c>
      <c r="AF10" s="84">
        <f>'BAR BB| Open rates'!AF10*0.87*0.9+25</f>
        <v>13649.2</v>
      </c>
      <c r="AG10" s="84">
        <f>'BAR BB| Open rates'!AG10*0.87*0.9+25</f>
        <v>13649.2</v>
      </c>
      <c r="AH10" s="84">
        <f>'BAR BB| Open rates'!AH10*0.87*0.9+25</f>
        <v>13649.2</v>
      </c>
      <c r="AI10" s="84">
        <f>'BAR BB| Open rates'!AI10*0.87*0.9+25</f>
        <v>13649.2</v>
      </c>
      <c r="AJ10" s="84">
        <f>'BAR BB| Open rates'!AJ10*0.87*0.9+25</f>
        <v>13649.2</v>
      </c>
      <c r="AK10" s="84">
        <f>'BAR BB| Open rates'!AK10*0.87*0.9+25</f>
        <v>13649.2</v>
      </c>
      <c r="AL10" s="84">
        <f>'BAR BB| Open rates'!AL10*0.87*0.9+25</f>
        <v>13649.2</v>
      </c>
      <c r="AM10" s="84">
        <f>'BAR BB| Open rates'!AM10*0.87*0.9+25</f>
        <v>13649.2</v>
      </c>
      <c r="AN10" s="84">
        <f>'BAR BB| Open rates'!AN10*0.87*0.9+25</f>
        <v>13649.2</v>
      </c>
      <c r="AO10" s="84">
        <f>'BAR BB| Open rates'!AO10*0.87*0.9+25</f>
        <v>11300.2</v>
      </c>
      <c r="AP10" s="84">
        <f>'BAR BB| Open rates'!AP10*0.87*0.9+25</f>
        <v>11300.2</v>
      </c>
      <c r="AQ10" s="84">
        <f>'BAR BB| Open rates'!AQ10*0.87*0.9+25</f>
        <v>7933.3</v>
      </c>
      <c r="AR10" s="84">
        <f>'BAR BB| Open rates'!AR10*0.87*0.9+25</f>
        <v>8246.5</v>
      </c>
      <c r="AS10" s="84">
        <f>'BAR BB| Open rates'!AS10*0.87*0.9+25</f>
        <v>7933.3</v>
      </c>
      <c r="AT10" s="84">
        <f>'BAR BB| Open rates'!AT10*0.87*0.9+25</f>
        <v>8246.5</v>
      </c>
      <c r="AU10" s="84">
        <f>'BAR BB| Open rates'!AU10*0.87*0.9+25</f>
        <v>7933.3</v>
      </c>
      <c r="AV10" s="84">
        <f>'BAR BB| Open rates'!AV10*0.87*0.9+25</f>
        <v>8246.5</v>
      </c>
      <c r="AW10" s="84">
        <f>'BAR BB| Open rates'!AW10*0.87*0.9+25</f>
        <v>7933.3</v>
      </c>
      <c r="AX10" s="84">
        <f>'BAR BB| Open rates'!AX10*0.87*0.9+25</f>
        <v>8246.5</v>
      </c>
      <c r="AY10" s="84">
        <f>'BAR BB| Open rates'!AY10*0.87*0.9+25</f>
        <v>7933.3</v>
      </c>
    </row>
    <row r="11" spans="1:51"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row>
    <row r="12" spans="1:51" s="14" customFormat="1" ht="12" customHeight="1" x14ac:dyDescent="0.2">
      <c r="A12" s="149">
        <v>1</v>
      </c>
      <c r="B12" s="84">
        <f>'BAR BB| Open rates'!B12*0.87*0.9+25</f>
        <v>7072</v>
      </c>
      <c r="C12" s="84">
        <f>'BAR BB| Open rates'!C12*0.87*0.9+25</f>
        <v>7855</v>
      </c>
      <c r="D12" s="84">
        <f>'BAR BB| Open rates'!D12*0.87*0.9+25</f>
        <v>6993.7</v>
      </c>
      <c r="E12" s="84">
        <f>'BAR BB| Open rates'!E12*0.87*0.9+25</f>
        <v>6993.7</v>
      </c>
      <c r="F12" s="84">
        <f>'BAR BB| Open rates'!F12*0.87*0.9+25</f>
        <v>12474.7</v>
      </c>
      <c r="G12" s="84">
        <f>'BAR BB| Open rates'!G12*0.87*0.9+25</f>
        <v>12474.7</v>
      </c>
      <c r="H12" s="84">
        <f>'BAR BB| Open rates'!H12*0.87*0.9+25</f>
        <v>9499.3000000000011</v>
      </c>
      <c r="I12" s="84">
        <f>'BAR BB| Open rates'!I12*0.87*0.9+25</f>
        <v>9499.3000000000011</v>
      </c>
      <c r="J12" s="84">
        <f>'BAR BB| Open rates'!J12*0.87*0.9+25</f>
        <v>7855</v>
      </c>
      <c r="K12" s="84">
        <f>'BAR BB| Open rates'!K12*0.87*0.9+25</f>
        <v>6758.8</v>
      </c>
      <c r="L12" s="84">
        <f>'BAR BB| Open rates'!L12*0.87*0.9+25</f>
        <v>7541.8</v>
      </c>
      <c r="M12" s="84">
        <f>'BAR BB| Open rates'!M12*0.87*0.9+25</f>
        <v>6758.8</v>
      </c>
      <c r="N12" s="84">
        <f>'BAR BB| Open rates'!N12*0.87*0.9+25</f>
        <v>9499.3000000000011</v>
      </c>
      <c r="O12" s="84">
        <f>'BAR BB| Open rates'!O12*0.87*0.9+25</f>
        <v>7541.8</v>
      </c>
      <c r="P12" s="84">
        <f>'BAR BB| Open rates'!P12*0.87*0.9+25</f>
        <v>6758.8</v>
      </c>
      <c r="Q12" s="84">
        <f>'BAR BB| Open rates'!Q12*0.87*0.9+25</f>
        <v>9499.3000000000011</v>
      </c>
      <c r="R12" s="84">
        <f>'BAR BB| Open rates'!R12*0.87*0.9+25</f>
        <v>11691.7</v>
      </c>
      <c r="S12" s="84">
        <f>'BAR BB| Open rates'!S12*0.87*0.9+25</f>
        <v>9499.3000000000011</v>
      </c>
      <c r="T12" s="84">
        <f>'BAR BB| Open rates'!T12*0.87*0.9+25</f>
        <v>9499.3000000000011</v>
      </c>
      <c r="U12" s="84">
        <f>'BAR BB| Open rates'!U12*0.87*0.9+25</f>
        <v>7855</v>
      </c>
      <c r="V12" s="84">
        <f>'BAR BB| Open rates'!V12*0.87*0.9+25</f>
        <v>9499.3000000000011</v>
      </c>
      <c r="W12" s="84">
        <f>'BAR BB| Open rates'!W12*0.87*0.9+25</f>
        <v>7072</v>
      </c>
      <c r="X12" s="84">
        <f>'BAR BB| Open rates'!X12*0.87*0.9+25</f>
        <v>7072</v>
      </c>
      <c r="Y12" s="84">
        <f>'BAR BB| Open rates'!Y12*0.87*0.9+25</f>
        <v>7072</v>
      </c>
      <c r="Z12" s="84">
        <f>'BAR BB| Open rates'!Z12*0.87*0.9+25</f>
        <v>7072</v>
      </c>
      <c r="AA12" s="84">
        <f>'BAR BB| Open rates'!AA12*0.87*0.9+25</f>
        <v>14823.7</v>
      </c>
      <c r="AB12" s="84">
        <f>'BAR BB| Open rates'!AB12*0.87*0.9+25</f>
        <v>7072</v>
      </c>
      <c r="AC12" s="84">
        <f>'BAR BB| Open rates'!AC12*0.87*0.9+25</f>
        <v>13257.7</v>
      </c>
      <c r="AD12" s="84">
        <f>'BAR BB| Open rates'!AD12*0.87*0.9+25</f>
        <v>13257.7</v>
      </c>
      <c r="AE12" s="84">
        <f>'BAR BB| Open rates'!AE12*0.87*0.9+25</f>
        <v>13257.7</v>
      </c>
      <c r="AF12" s="84">
        <f>'BAR BB| Open rates'!AF12*0.87*0.9+25</f>
        <v>13257.7</v>
      </c>
      <c r="AG12" s="84">
        <f>'BAR BB| Open rates'!AG12*0.87*0.9+25</f>
        <v>13257.7</v>
      </c>
      <c r="AH12" s="84">
        <f>'BAR BB| Open rates'!AH12*0.87*0.9+25</f>
        <v>13257.7</v>
      </c>
      <c r="AI12" s="84">
        <f>'BAR BB| Open rates'!AI12*0.87*0.9+25</f>
        <v>13257.7</v>
      </c>
      <c r="AJ12" s="84">
        <f>'BAR BB| Open rates'!AJ12*0.87*0.9+25</f>
        <v>13257.7</v>
      </c>
      <c r="AK12" s="84">
        <f>'BAR BB| Open rates'!AK12*0.87*0.9+25</f>
        <v>13257.7</v>
      </c>
      <c r="AL12" s="84">
        <f>'BAR BB| Open rates'!AL12*0.87*0.9+25</f>
        <v>13257.7</v>
      </c>
      <c r="AM12" s="84">
        <f>'BAR BB| Open rates'!AM12*0.87*0.9+25</f>
        <v>13257.7</v>
      </c>
      <c r="AN12" s="84">
        <f>'BAR BB| Open rates'!AN12*0.87*0.9+25</f>
        <v>13257.7</v>
      </c>
      <c r="AO12" s="84">
        <f>'BAR BB| Open rates'!AO12*0.87*0.9+25</f>
        <v>10908.7</v>
      </c>
      <c r="AP12" s="84">
        <f>'BAR BB| Open rates'!AP12*0.87*0.9+25</f>
        <v>10908.7</v>
      </c>
      <c r="AQ12" s="84">
        <f>'BAR BB| Open rates'!AQ12*0.87*0.9+25</f>
        <v>7541.8</v>
      </c>
      <c r="AR12" s="84">
        <f>'BAR BB| Open rates'!AR12*0.87*0.9+25</f>
        <v>7855</v>
      </c>
      <c r="AS12" s="84">
        <f>'BAR BB| Open rates'!AS12*0.87*0.9+25</f>
        <v>7541.8</v>
      </c>
      <c r="AT12" s="84">
        <f>'BAR BB| Open rates'!AT12*0.87*0.9+25</f>
        <v>7855</v>
      </c>
      <c r="AU12" s="84">
        <f>'BAR BB| Open rates'!AU12*0.87*0.9+25</f>
        <v>7541.8</v>
      </c>
      <c r="AV12" s="84">
        <f>'BAR BB| Open rates'!AV12*0.87*0.9+25</f>
        <v>7855</v>
      </c>
      <c r="AW12" s="84">
        <f>'BAR BB| Open rates'!AW12*0.87*0.9+25</f>
        <v>7541.8</v>
      </c>
      <c r="AX12" s="84">
        <f>'BAR BB| Open rates'!AX12*0.87*0.9+25</f>
        <v>7855</v>
      </c>
      <c r="AY12" s="84">
        <f>'BAR BB| Open rates'!AY12*0.87*0.9+25</f>
        <v>7541.8</v>
      </c>
    </row>
    <row r="13" spans="1:51" s="14" customFormat="1" ht="12" customHeight="1" x14ac:dyDescent="0.2">
      <c r="A13" s="149">
        <v>2</v>
      </c>
      <c r="B13" s="84">
        <f>'BAR BB| Open rates'!B13*0.87*0.9+25</f>
        <v>8246.5</v>
      </c>
      <c r="C13" s="84">
        <f>'BAR BB| Open rates'!C13*0.87*0.9+25</f>
        <v>9029.5</v>
      </c>
      <c r="D13" s="84">
        <f>'BAR BB| Open rates'!D13*0.87*0.9+25</f>
        <v>8168.2</v>
      </c>
      <c r="E13" s="84">
        <f>'BAR BB| Open rates'!E13*0.87*0.9+25</f>
        <v>8168.2</v>
      </c>
      <c r="F13" s="84">
        <f>'BAR BB| Open rates'!F13*0.87*0.9+25</f>
        <v>13649.2</v>
      </c>
      <c r="G13" s="84">
        <f>'BAR BB| Open rates'!G13*0.87*0.9+25</f>
        <v>13649.2</v>
      </c>
      <c r="H13" s="84">
        <f>'BAR BB| Open rates'!H13*0.87*0.9+25</f>
        <v>10673.800000000001</v>
      </c>
      <c r="I13" s="84">
        <f>'BAR BB| Open rates'!I13*0.87*0.9+25</f>
        <v>10673.800000000001</v>
      </c>
      <c r="J13" s="84">
        <f>'BAR BB| Open rates'!J13*0.87*0.9+25</f>
        <v>9029.5</v>
      </c>
      <c r="K13" s="84">
        <f>'BAR BB| Open rates'!K13*0.87*0.9+25</f>
        <v>7933.3</v>
      </c>
      <c r="L13" s="84">
        <f>'BAR BB| Open rates'!L13*0.87*0.9+25</f>
        <v>8716.3000000000011</v>
      </c>
      <c r="M13" s="84">
        <f>'BAR BB| Open rates'!M13*0.87*0.9+25</f>
        <v>7933.3</v>
      </c>
      <c r="N13" s="84">
        <f>'BAR BB| Open rates'!N13*0.87*0.9+25</f>
        <v>10673.800000000001</v>
      </c>
      <c r="O13" s="84">
        <f>'BAR BB| Open rates'!O13*0.87*0.9+25</f>
        <v>8716.3000000000011</v>
      </c>
      <c r="P13" s="84">
        <f>'BAR BB| Open rates'!P13*0.87*0.9+25</f>
        <v>7933.3</v>
      </c>
      <c r="Q13" s="84">
        <f>'BAR BB| Open rates'!Q13*0.87*0.9+25</f>
        <v>10673.800000000001</v>
      </c>
      <c r="R13" s="84">
        <f>'BAR BB| Open rates'!R13*0.87*0.9+25</f>
        <v>12866.2</v>
      </c>
      <c r="S13" s="84">
        <f>'BAR BB| Open rates'!S13*0.87*0.9+25</f>
        <v>10673.800000000001</v>
      </c>
      <c r="T13" s="84">
        <f>'BAR BB| Open rates'!T13*0.87*0.9+25</f>
        <v>10673.800000000001</v>
      </c>
      <c r="U13" s="84">
        <f>'BAR BB| Open rates'!U13*0.87*0.9+25</f>
        <v>9029.5</v>
      </c>
      <c r="V13" s="84">
        <f>'BAR BB| Open rates'!V13*0.87*0.9+25</f>
        <v>10673.800000000001</v>
      </c>
      <c r="W13" s="84">
        <f>'BAR BB| Open rates'!W13*0.87*0.9+25</f>
        <v>8246.5</v>
      </c>
      <c r="X13" s="84">
        <f>'BAR BB| Open rates'!X13*0.87*0.9+25</f>
        <v>8246.5</v>
      </c>
      <c r="Y13" s="84">
        <f>'BAR BB| Open rates'!Y13*0.87*0.9+25</f>
        <v>8246.5</v>
      </c>
      <c r="Z13" s="84">
        <f>'BAR BB| Open rates'!Z13*0.87*0.9+25</f>
        <v>8246.5</v>
      </c>
      <c r="AA13" s="84">
        <f>'BAR BB| Open rates'!AA13*0.87*0.9+25</f>
        <v>15998.2</v>
      </c>
      <c r="AB13" s="84">
        <f>'BAR BB| Open rates'!AB13*0.87*0.9+25</f>
        <v>8246.5</v>
      </c>
      <c r="AC13" s="84">
        <f>'BAR BB| Open rates'!AC13*0.87*0.9+25</f>
        <v>14432.2</v>
      </c>
      <c r="AD13" s="84">
        <f>'BAR BB| Open rates'!AD13*0.87*0.9+25</f>
        <v>14432.2</v>
      </c>
      <c r="AE13" s="84">
        <f>'BAR BB| Open rates'!AE13*0.87*0.9+25</f>
        <v>14432.2</v>
      </c>
      <c r="AF13" s="84">
        <f>'BAR BB| Open rates'!AF13*0.87*0.9+25</f>
        <v>14432.2</v>
      </c>
      <c r="AG13" s="84">
        <f>'BAR BB| Open rates'!AG13*0.87*0.9+25</f>
        <v>14432.2</v>
      </c>
      <c r="AH13" s="84">
        <f>'BAR BB| Open rates'!AH13*0.87*0.9+25</f>
        <v>14432.2</v>
      </c>
      <c r="AI13" s="84">
        <f>'BAR BB| Open rates'!AI13*0.87*0.9+25</f>
        <v>14432.2</v>
      </c>
      <c r="AJ13" s="84">
        <f>'BAR BB| Open rates'!AJ13*0.87*0.9+25</f>
        <v>14432.2</v>
      </c>
      <c r="AK13" s="84">
        <f>'BAR BB| Open rates'!AK13*0.87*0.9+25</f>
        <v>14432.2</v>
      </c>
      <c r="AL13" s="84">
        <f>'BAR BB| Open rates'!AL13*0.87*0.9+25</f>
        <v>14432.2</v>
      </c>
      <c r="AM13" s="84">
        <f>'BAR BB| Open rates'!AM13*0.87*0.9+25</f>
        <v>14432.2</v>
      </c>
      <c r="AN13" s="84">
        <f>'BAR BB| Open rates'!AN13*0.87*0.9+25</f>
        <v>14432.2</v>
      </c>
      <c r="AO13" s="84">
        <f>'BAR BB| Open rates'!AO13*0.87*0.9+25</f>
        <v>12083.2</v>
      </c>
      <c r="AP13" s="84">
        <f>'BAR BB| Open rates'!AP13*0.87*0.9+25</f>
        <v>12083.2</v>
      </c>
      <c r="AQ13" s="84">
        <f>'BAR BB| Open rates'!AQ13*0.87*0.9+25</f>
        <v>8716.3000000000011</v>
      </c>
      <c r="AR13" s="84">
        <f>'BAR BB| Open rates'!AR13*0.87*0.9+25</f>
        <v>9029.5</v>
      </c>
      <c r="AS13" s="84">
        <f>'BAR BB| Open rates'!AS13*0.87*0.9+25</f>
        <v>8716.3000000000011</v>
      </c>
      <c r="AT13" s="84">
        <f>'BAR BB| Open rates'!AT13*0.87*0.9+25</f>
        <v>9029.5</v>
      </c>
      <c r="AU13" s="84">
        <f>'BAR BB| Open rates'!AU13*0.87*0.9+25</f>
        <v>8716.3000000000011</v>
      </c>
      <c r="AV13" s="84">
        <f>'BAR BB| Open rates'!AV13*0.87*0.9+25</f>
        <v>9029.5</v>
      </c>
      <c r="AW13" s="84">
        <f>'BAR BB| Open rates'!AW13*0.87*0.9+25</f>
        <v>8716.3000000000011</v>
      </c>
      <c r="AX13" s="84">
        <f>'BAR BB| Open rates'!AX13*0.87*0.9+25</f>
        <v>9029.5</v>
      </c>
      <c r="AY13" s="84">
        <f>'BAR BB| Open rates'!AY13*0.87*0.9+25</f>
        <v>8716.3000000000011</v>
      </c>
    </row>
    <row r="14" spans="1:51"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14" customFormat="1" ht="12" customHeight="1" x14ac:dyDescent="0.2">
      <c r="A15" s="42">
        <v>1</v>
      </c>
      <c r="B15" s="84">
        <f>'BAR BB| Open rates'!B15*0.87*0.9+25</f>
        <v>9890.8000000000011</v>
      </c>
      <c r="C15" s="84">
        <f>'BAR BB| Open rates'!C15*0.87*0.9+25</f>
        <v>10673.800000000001</v>
      </c>
      <c r="D15" s="84">
        <f>'BAR BB| Open rates'!D15*0.87*0.9+25</f>
        <v>9812.5</v>
      </c>
      <c r="E15" s="84">
        <f>'BAR BB| Open rates'!E15*0.87*0.9+25</f>
        <v>9812.5</v>
      </c>
      <c r="F15" s="84">
        <f>'BAR BB| Open rates'!F15*0.87*0.9+25</f>
        <v>15293.5</v>
      </c>
      <c r="G15" s="84">
        <f>'BAR BB| Open rates'!G15*0.87*0.9+25</f>
        <v>15293.5</v>
      </c>
      <c r="H15" s="84">
        <f>'BAR BB| Open rates'!H15*0.87*0.9+25</f>
        <v>12318.1</v>
      </c>
      <c r="I15" s="84">
        <f>'BAR BB| Open rates'!I15*0.87*0.9+25</f>
        <v>12318.1</v>
      </c>
      <c r="J15" s="84">
        <f>'BAR BB| Open rates'!J15*0.87*0.9+25</f>
        <v>10673.800000000001</v>
      </c>
      <c r="K15" s="84">
        <f>'BAR BB| Open rates'!K15*0.87*0.9+25</f>
        <v>9577.6</v>
      </c>
      <c r="L15" s="84">
        <f>'BAR BB| Open rates'!L15*0.87*0.9+25</f>
        <v>10360.6</v>
      </c>
      <c r="M15" s="84">
        <f>'BAR BB| Open rates'!M15*0.87*0.9+25</f>
        <v>9577.6</v>
      </c>
      <c r="N15" s="84">
        <f>'BAR BB| Open rates'!N15*0.87*0.9+25</f>
        <v>12318.1</v>
      </c>
      <c r="O15" s="84">
        <f>'BAR BB| Open rates'!O15*0.87*0.9+25</f>
        <v>10360.6</v>
      </c>
      <c r="P15" s="84">
        <f>'BAR BB| Open rates'!P15*0.87*0.9+25</f>
        <v>9577.6</v>
      </c>
      <c r="Q15" s="84">
        <f>'BAR BB| Open rates'!Q15*0.87*0.9+25</f>
        <v>12318.1</v>
      </c>
      <c r="R15" s="84">
        <f>'BAR BB| Open rates'!R15*0.87*0.9+25</f>
        <v>14510.5</v>
      </c>
      <c r="S15" s="84">
        <f>'BAR BB| Open rates'!S15*0.87*0.9+25</f>
        <v>12318.1</v>
      </c>
      <c r="T15" s="84">
        <f>'BAR BB| Open rates'!T15*0.87*0.9+25</f>
        <v>12318.1</v>
      </c>
      <c r="U15" s="84">
        <f>'BAR BB| Open rates'!U15*0.87*0.9+25</f>
        <v>10673.800000000001</v>
      </c>
      <c r="V15" s="84">
        <f>'BAR BB| Open rates'!V15*0.87*0.9+25</f>
        <v>12318.1</v>
      </c>
      <c r="W15" s="84">
        <f>'BAR BB| Open rates'!W15*0.87*0.9+25</f>
        <v>9890.8000000000011</v>
      </c>
      <c r="X15" s="84">
        <f>'BAR BB| Open rates'!X15*0.87*0.9+25</f>
        <v>9890.8000000000011</v>
      </c>
      <c r="Y15" s="84">
        <f>'BAR BB| Open rates'!Y15*0.87*0.9+25</f>
        <v>9890.8000000000011</v>
      </c>
      <c r="Z15" s="84">
        <f>'BAR BB| Open rates'!Z15*0.87*0.9+25</f>
        <v>9890.8000000000011</v>
      </c>
      <c r="AA15" s="84">
        <f>'BAR BB| Open rates'!AA15*0.87*0.9+25</f>
        <v>17642.5</v>
      </c>
      <c r="AB15" s="84">
        <f>'BAR BB| Open rates'!AB15*0.87*0.9+25</f>
        <v>9890.8000000000011</v>
      </c>
      <c r="AC15" s="84">
        <f>'BAR BB| Open rates'!AC15*0.87*0.9+25</f>
        <v>16859.5</v>
      </c>
      <c r="AD15" s="84">
        <f>'BAR BB| Open rates'!AD15*0.87*0.9+25</f>
        <v>16859.5</v>
      </c>
      <c r="AE15" s="84">
        <f>'BAR BB| Open rates'!AE15*0.87*0.9+25</f>
        <v>16859.5</v>
      </c>
      <c r="AF15" s="84">
        <f>'BAR BB| Open rates'!AF15*0.87*0.9+25</f>
        <v>16859.5</v>
      </c>
      <c r="AG15" s="84">
        <f>'BAR BB| Open rates'!AG15*0.87*0.9+25</f>
        <v>16859.5</v>
      </c>
      <c r="AH15" s="84">
        <f>'BAR BB| Open rates'!AH15*0.87*0.9+25</f>
        <v>16859.5</v>
      </c>
      <c r="AI15" s="84">
        <f>'BAR BB| Open rates'!AI15*0.87*0.9+25</f>
        <v>16859.5</v>
      </c>
      <c r="AJ15" s="84">
        <f>'BAR BB| Open rates'!AJ15*0.87*0.9+25</f>
        <v>16859.5</v>
      </c>
      <c r="AK15" s="84">
        <f>'BAR BB| Open rates'!AK15*0.87*0.9+25</f>
        <v>16859.5</v>
      </c>
      <c r="AL15" s="84">
        <f>'BAR BB| Open rates'!AL15*0.87*0.9+25</f>
        <v>16859.5</v>
      </c>
      <c r="AM15" s="84">
        <f>'BAR BB| Open rates'!AM15*0.87*0.9+25</f>
        <v>16859.5</v>
      </c>
      <c r="AN15" s="84">
        <f>'BAR BB| Open rates'!AN15*0.87*0.9+25</f>
        <v>16859.5</v>
      </c>
      <c r="AO15" s="84">
        <f>'BAR BB| Open rates'!AO15*0.87*0.9+25</f>
        <v>14510.5</v>
      </c>
      <c r="AP15" s="84">
        <f>'BAR BB| Open rates'!AP15*0.87*0.9+25</f>
        <v>14510.5</v>
      </c>
      <c r="AQ15" s="84">
        <f>'BAR BB| Open rates'!AQ15*0.87*0.9+25</f>
        <v>11143.6</v>
      </c>
      <c r="AR15" s="84">
        <f>'BAR BB| Open rates'!AR15*0.87*0.9+25</f>
        <v>11456.800000000001</v>
      </c>
      <c r="AS15" s="84">
        <f>'BAR BB| Open rates'!AS15*0.87*0.9+25</f>
        <v>11143.6</v>
      </c>
      <c r="AT15" s="84">
        <f>'BAR BB| Open rates'!AT15*0.87*0.9+25</f>
        <v>11456.800000000001</v>
      </c>
      <c r="AU15" s="84">
        <f>'BAR BB| Open rates'!AU15*0.87*0.9+25</f>
        <v>11143.6</v>
      </c>
      <c r="AV15" s="84">
        <f>'BAR BB| Open rates'!AV15*0.87*0.9+25</f>
        <v>11456.800000000001</v>
      </c>
      <c r="AW15" s="84">
        <f>'BAR BB| Open rates'!AW15*0.87*0.9+25</f>
        <v>11143.6</v>
      </c>
      <c r="AX15" s="84">
        <f>'BAR BB| Open rates'!AX15*0.87*0.9+25</f>
        <v>11456.800000000001</v>
      </c>
      <c r="AY15" s="84">
        <f>'BAR BB| Open rates'!AY15*0.87*0.9+25</f>
        <v>11143.6</v>
      </c>
    </row>
    <row r="16" spans="1:51" s="14" customFormat="1" ht="12" customHeight="1" x14ac:dyDescent="0.2">
      <c r="A16" s="42">
        <v>2</v>
      </c>
      <c r="B16" s="84">
        <f>'BAR BB| Open rates'!B16*0.87*0.9+25</f>
        <v>11065.300000000001</v>
      </c>
      <c r="C16" s="84">
        <f>'BAR BB| Open rates'!C16*0.87*0.9+25</f>
        <v>11848.300000000001</v>
      </c>
      <c r="D16" s="84">
        <f>'BAR BB| Open rates'!D16*0.87*0.9+25</f>
        <v>10987</v>
      </c>
      <c r="E16" s="84">
        <f>'BAR BB| Open rates'!E16*0.87*0.9+25</f>
        <v>10987</v>
      </c>
      <c r="F16" s="84">
        <f>'BAR BB| Open rates'!F16*0.87*0.9+25</f>
        <v>16468</v>
      </c>
      <c r="G16" s="84">
        <f>'BAR BB| Open rates'!G16*0.87*0.9+25</f>
        <v>16468</v>
      </c>
      <c r="H16" s="84">
        <f>'BAR BB| Open rates'!H16*0.87*0.9+25</f>
        <v>13492.6</v>
      </c>
      <c r="I16" s="84">
        <f>'BAR BB| Open rates'!I16*0.87*0.9+25</f>
        <v>13492.6</v>
      </c>
      <c r="J16" s="84">
        <f>'BAR BB| Open rates'!J16*0.87*0.9+25</f>
        <v>11848.300000000001</v>
      </c>
      <c r="K16" s="84">
        <f>'BAR BB| Open rates'!K16*0.87*0.9+25</f>
        <v>10752.1</v>
      </c>
      <c r="L16" s="84">
        <f>'BAR BB| Open rates'!L16*0.87*0.9+25</f>
        <v>11535.1</v>
      </c>
      <c r="M16" s="84">
        <f>'BAR BB| Open rates'!M16*0.87*0.9+25</f>
        <v>10752.1</v>
      </c>
      <c r="N16" s="84">
        <f>'BAR BB| Open rates'!N16*0.87*0.9+25</f>
        <v>13492.6</v>
      </c>
      <c r="O16" s="84">
        <f>'BAR BB| Open rates'!O16*0.87*0.9+25</f>
        <v>11535.1</v>
      </c>
      <c r="P16" s="84">
        <f>'BAR BB| Open rates'!P16*0.87*0.9+25</f>
        <v>10752.1</v>
      </c>
      <c r="Q16" s="84">
        <f>'BAR BB| Open rates'!Q16*0.87*0.9+25</f>
        <v>13492.6</v>
      </c>
      <c r="R16" s="84">
        <f>'BAR BB| Open rates'!R16*0.87*0.9+25</f>
        <v>15685</v>
      </c>
      <c r="S16" s="84">
        <f>'BAR BB| Open rates'!S16*0.87*0.9+25</f>
        <v>13492.6</v>
      </c>
      <c r="T16" s="84">
        <f>'BAR BB| Open rates'!T16*0.87*0.9+25</f>
        <v>13492.6</v>
      </c>
      <c r="U16" s="84">
        <f>'BAR BB| Open rates'!U16*0.87*0.9+25</f>
        <v>11848.300000000001</v>
      </c>
      <c r="V16" s="84">
        <f>'BAR BB| Open rates'!V16*0.87*0.9+25</f>
        <v>13492.6</v>
      </c>
      <c r="W16" s="84">
        <f>'BAR BB| Open rates'!W16*0.87*0.9+25</f>
        <v>11065.300000000001</v>
      </c>
      <c r="X16" s="84">
        <f>'BAR BB| Open rates'!X16*0.87*0.9+25</f>
        <v>11065.300000000001</v>
      </c>
      <c r="Y16" s="84">
        <f>'BAR BB| Open rates'!Y16*0.87*0.9+25</f>
        <v>11065.300000000001</v>
      </c>
      <c r="Z16" s="84">
        <f>'BAR BB| Open rates'!Z16*0.87*0.9+25</f>
        <v>11065.300000000001</v>
      </c>
      <c r="AA16" s="84">
        <f>'BAR BB| Open rates'!AA16*0.87*0.9+25</f>
        <v>18817</v>
      </c>
      <c r="AB16" s="84">
        <f>'BAR BB| Open rates'!AB16*0.87*0.9+25</f>
        <v>11065.300000000001</v>
      </c>
      <c r="AC16" s="84">
        <f>'BAR BB| Open rates'!AC16*0.87*0.9+25</f>
        <v>18034</v>
      </c>
      <c r="AD16" s="84">
        <f>'BAR BB| Open rates'!AD16*0.87*0.9+25</f>
        <v>18034</v>
      </c>
      <c r="AE16" s="84">
        <f>'BAR BB| Open rates'!AE16*0.87*0.9+25</f>
        <v>18034</v>
      </c>
      <c r="AF16" s="84">
        <f>'BAR BB| Open rates'!AF16*0.87*0.9+25</f>
        <v>18034</v>
      </c>
      <c r="AG16" s="84">
        <f>'BAR BB| Open rates'!AG16*0.87*0.9+25</f>
        <v>18034</v>
      </c>
      <c r="AH16" s="84">
        <f>'BAR BB| Open rates'!AH16*0.87*0.9+25</f>
        <v>18034</v>
      </c>
      <c r="AI16" s="84">
        <f>'BAR BB| Open rates'!AI16*0.87*0.9+25</f>
        <v>18034</v>
      </c>
      <c r="AJ16" s="84">
        <f>'BAR BB| Open rates'!AJ16*0.87*0.9+25</f>
        <v>18034</v>
      </c>
      <c r="AK16" s="84">
        <f>'BAR BB| Open rates'!AK16*0.87*0.9+25</f>
        <v>18034</v>
      </c>
      <c r="AL16" s="84">
        <f>'BAR BB| Open rates'!AL16*0.87*0.9+25</f>
        <v>18034</v>
      </c>
      <c r="AM16" s="84">
        <f>'BAR BB| Open rates'!AM16*0.87*0.9+25</f>
        <v>18034</v>
      </c>
      <c r="AN16" s="84">
        <f>'BAR BB| Open rates'!AN16*0.87*0.9+25</f>
        <v>18034</v>
      </c>
      <c r="AO16" s="84">
        <f>'BAR BB| Open rates'!AO16*0.87*0.9+25</f>
        <v>15685</v>
      </c>
      <c r="AP16" s="84">
        <f>'BAR BB| Open rates'!AP16*0.87*0.9+25</f>
        <v>15685</v>
      </c>
      <c r="AQ16" s="84">
        <f>'BAR BB| Open rates'!AQ16*0.87*0.9+25</f>
        <v>12318.1</v>
      </c>
      <c r="AR16" s="84">
        <f>'BAR BB| Open rates'!AR16*0.87*0.9+25</f>
        <v>12631.300000000001</v>
      </c>
      <c r="AS16" s="84">
        <f>'BAR BB| Open rates'!AS16*0.87*0.9+25</f>
        <v>12318.1</v>
      </c>
      <c r="AT16" s="84">
        <f>'BAR BB| Open rates'!AT16*0.87*0.9+25</f>
        <v>12631.300000000001</v>
      </c>
      <c r="AU16" s="84">
        <f>'BAR BB| Open rates'!AU16*0.87*0.9+25</f>
        <v>12318.1</v>
      </c>
      <c r="AV16" s="84">
        <f>'BAR BB| Open rates'!AV16*0.87*0.9+25</f>
        <v>12631.300000000001</v>
      </c>
      <c r="AW16" s="84">
        <f>'BAR BB| Open rates'!AW16*0.87*0.9+25</f>
        <v>12318.1</v>
      </c>
      <c r="AX16" s="84">
        <f>'BAR BB| Open rates'!AX16*0.87*0.9+25</f>
        <v>12631.300000000001</v>
      </c>
      <c r="AY16" s="84">
        <f>'BAR BB| Open rates'!AY16*0.87*0.9+25</f>
        <v>12318.1</v>
      </c>
    </row>
    <row r="17" spans="1:51"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row>
    <row r="18" spans="1:51" s="14" customFormat="1" ht="12" customHeight="1" x14ac:dyDescent="0.2">
      <c r="A18" s="42">
        <v>1</v>
      </c>
      <c r="B18" s="84">
        <f>'BAR BB| Open rates'!B18*0.87*0.9+25</f>
        <v>10282.300000000001</v>
      </c>
      <c r="C18" s="84">
        <f>'BAR BB| Open rates'!C18*0.87*0.9+25</f>
        <v>11065.300000000001</v>
      </c>
      <c r="D18" s="84">
        <f>'BAR BB| Open rates'!D18*0.87*0.9+25</f>
        <v>10204</v>
      </c>
      <c r="E18" s="84">
        <f>'BAR BB| Open rates'!E18*0.87*0.9+25</f>
        <v>10204</v>
      </c>
      <c r="F18" s="84">
        <f>'BAR BB| Open rates'!F18*0.87*0.9+25</f>
        <v>15685</v>
      </c>
      <c r="G18" s="84">
        <f>'BAR BB| Open rates'!G18*0.87*0.9+25</f>
        <v>15685</v>
      </c>
      <c r="H18" s="84">
        <f>'BAR BB| Open rates'!H18*0.87*0.9+25</f>
        <v>12709.6</v>
      </c>
      <c r="I18" s="84">
        <f>'BAR BB| Open rates'!I18*0.87*0.9+25</f>
        <v>12709.6</v>
      </c>
      <c r="J18" s="84">
        <f>'BAR BB| Open rates'!J18*0.87*0.9+25</f>
        <v>11065.300000000001</v>
      </c>
      <c r="K18" s="84">
        <f>'BAR BB| Open rates'!K18*0.87*0.9+25</f>
        <v>9969.1</v>
      </c>
      <c r="L18" s="84">
        <f>'BAR BB| Open rates'!L18*0.87*0.9+25</f>
        <v>10752.1</v>
      </c>
      <c r="M18" s="84">
        <f>'BAR BB| Open rates'!M18*0.87*0.9+25</f>
        <v>9969.1</v>
      </c>
      <c r="N18" s="84">
        <f>'BAR BB| Open rates'!N18*0.87*0.9+25</f>
        <v>12709.6</v>
      </c>
      <c r="O18" s="84">
        <f>'BAR BB| Open rates'!O18*0.87*0.9+25</f>
        <v>10752.1</v>
      </c>
      <c r="P18" s="84">
        <f>'BAR BB| Open rates'!P18*0.87*0.9+25</f>
        <v>9969.1</v>
      </c>
      <c r="Q18" s="84">
        <f>'BAR BB| Open rates'!Q18*0.87*0.9+25</f>
        <v>12709.6</v>
      </c>
      <c r="R18" s="84">
        <f>'BAR BB| Open rates'!R18*0.87*0.9+25</f>
        <v>14902</v>
      </c>
      <c r="S18" s="84">
        <f>'BAR BB| Open rates'!S18*0.87*0.9+25</f>
        <v>12709.6</v>
      </c>
      <c r="T18" s="84">
        <f>'BAR BB| Open rates'!T18*0.87*0.9+25</f>
        <v>12709.6</v>
      </c>
      <c r="U18" s="84">
        <f>'BAR BB| Open rates'!U18*0.87*0.9+25</f>
        <v>11065.300000000001</v>
      </c>
      <c r="V18" s="84">
        <f>'BAR BB| Open rates'!V18*0.87*0.9+25</f>
        <v>12709.6</v>
      </c>
      <c r="W18" s="84">
        <f>'BAR BB| Open rates'!W18*0.87*0.9+25</f>
        <v>10282.300000000001</v>
      </c>
      <c r="X18" s="84">
        <f>'BAR BB| Open rates'!X18*0.87*0.9+25</f>
        <v>10282.300000000001</v>
      </c>
      <c r="Y18" s="84">
        <f>'BAR BB| Open rates'!Y18*0.87*0.9+25</f>
        <v>10282.300000000001</v>
      </c>
      <c r="Z18" s="84">
        <f>'BAR BB| Open rates'!Z18*0.87*0.9+25</f>
        <v>10282.300000000001</v>
      </c>
      <c r="AA18" s="84">
        <f>'BAR BB| Open rates'!AA18*0.87*0.9+25</f>
        <v>18034</v>
      </c>
      <c r="AB18" s="84">
        <f>'BAR BB| Open rates'!AB18*0.87*0.9+25</f>
        <v>10282.300000000001</v>
      </c>
      <c r="AC18" s="84">
        <f>'BAR BB| Open rates'!AC18*0.87*0.9+25</f>
        <v>18425.5</v>
      </c>
      <c r="AD18" s="84">
        <f>'BAR BB| Open rates'!AD18*0.87*0.9+25</f>
        <v>18425.5</v>
      </c>
      <c r="AE18" s="84">
        <f>'BAR BB| Open rates'!AE18*0.87*0.9+25</f>
        <v>18425.5</v>
      </c>
      <c r="AF18" s="84">
        <f>'BAR BB| Open rates'!AF18*0.87*0.9+25</f>
        <v>18425.5</v>
      </c>
      <c r="AG18" s="84">
        <f>'BAR BB| Open rates'!AG18*0.87*0.9+25</f>
        <v>18425.5</v>
      </c>
      <c r="AH18" s="84">
        <f>'BAR BB| Open rates'!AH18*0.87*0.9+25</f>
        <v>18425.5</v>
      </c>
      <c r="AI18" s="84">
        <f>'BAR BB| Open rates'!AI18*0.87*0.9+25</f>
        <v>18425.5</v>
      </c>
      <c r="AJ18" s="84">
        <f>'BAR BB| Open rates'!AJ18*0.87*0.9+25</f>
        <v>18425.5</v>
      </c>
      <c r="AK18" s="84">
        <f>'BAR BB| Open rates'!AK18*0.87*0.9+25</f>
        <v>18425.5</v>
      </c>
      <c r="AL18" s="84">
        <f>'BAR BB| Open rates'!AL18*0.87*0.9+25</f>
        <v>18425.5</v>
      </c>
      <c r="AM18" s="84">
        <f>'BAR BB| Open rates'!AM18*0.87*0.9+25</f>
        <v>18425.5</v>
      </c>
      <c r="AN18" s="84">
        <f>'BAR BB| Open rates'!AN18*0.87*0.9+25</f>
        <v>18425.5</v>
      </c>
      <c r="AO18" s="84">
        <f>'BAR BB| Open rates'!AO18*0.87*0.9+25</f>
        <v>16076.5</v>
      </c>
      <c r="AP18" s="84">
        <f>'BAR BB| Open rates'!AP18*0.87*0.9+25</f>
        <v>16076.5</v>
      </c>
      <c r="AQ18" s="84">
        <f>'BAR BB| Open rates'!AQ18*0.87*0.9+25</f>
        <v>12709.6</v>
      </c>
      <c r="AR18" s="84">
        <f>'BAR BB| Open rates'!AR18*0.87*0.9+25</f>
        <v>13022.800000000001</v>
      </c>
      <c r="AS18" s="84">
        <f>'BAR BB| Open rates'!AS18*0.87*0.9+25</f>
        <v>12709.6</v>
      </c>
      <c r="AT18" s="84">
        <f>'BAR BB| Open rates'!AT18*0.87*0.9+25</f>
        <v>13022.800000000001</v>
      </c>
      <c r="AU18" s="84">
        <f>'BAR BB| Open rates'!AU18*0.87*0.9+25</f>
        <v>12709.6</v>
      </c>
      <c r="AV18" s="84">
        <f>'BAR BB| Open rates'!AV18*0.87*0.9+25</f>
        <v>13022.800000000001</v>
      </c>
      <c r="AW18" s="84">
        <f>'BAR BB| Open rates'!AW18*0.87*0.9+25</f>
        <v>12709.6</v>
      </c>
      <c r="AX18" s="84">
        <f>'BAR BB| Open rates'!AX18*0.87*0.9+25</f>
        <v>13022.800000000001</v>
      </c>
      <c r="AY18" s="84">
        <f>'BAR BB| Open rates'!AY18*0.87*0.9+25</f>
        <v>12709.6</v>
      </c>
    </row>
    <row r="19" spans="1:51" s="14" customFormat="1" ht="12" customHeight="1" x14ac:dyDescent="0.2">
      <c r="A19" s="42">
        <v>2</v>
      </c>
      <c r="B19" s="84">
        <f>'BAR BB| Open rates'!B19*0.87*0.9+25</f>
        <v>11456.800000000001</v>
      </c>
      <c r="C19" s="84">
        <f>'BAR BB| Open rates'!C19*0.87*0.9+25</f>
        <v>12239.800000000001</v>
      </c>
      <c r="D19" s="84">
        <f>'BAR BB| Open rates'!D19*0.87*0.9+25</f>
        <v>11378.5</v>
      </c>
      <c r="E19" s="84">
        <f>'BAR BB| Open rates'!E19*0.87*0.9+25</f>
        <v>11378.5</v>
      </c>
      <c r="F19" s="84">
        <f>'BAR BB| Open rates'!F19*0.87*0.9+25</f>
        <v>16859.5</v>
      </c>
      <c r="G19" s="84">
        <f>'BAR BB| Open rates'!G19*0.87*0.9+25</f>
        <v>16859.5</v>
      </c>
      <c r="H19" s="84">
        <f>'BAR BB| Open rates'!H19*0.87*0.9+25</f>
        <v>13884.1</v>
      </c>
      <c r="I19" s="84">
        <f>'BAR BB| Open rates'!I19*0.87*0.9+25</f>
        <v>13884.1</v>
      </c>
      <c r="J19" s="84">
        <f>'BAR BB| Open rates'!J19*0.87*0.9+25</f>
        <v>12239.800000000001</v>
      </c>
      <c r="K19" s="84">
        <f>'BAR BB| Open rates'!K19*0.87*0.9+25</f>
        <v>11143.6</v>
      </c>
      <c r="L19" s="84">
        <f>'BAR BB| Open rates'!L19*0.87*0.9+25</f>
        <v>11926.6</v>
      </c>
      <c r="M19" s="84">
        <f>'BAR BB| Open rates'!M19*0.87*0.9+25</f>
        <v>11143.6</v>
      </c>
      <c r="N19" s="84">
        <f>'BAR BB| Open rates'!N19*0.87*0.9+25</f>
        <v>13884.1</v>
      </c>
      <c r="O19" s="84">
        <f>'BAR BB| Open rates'!O19*0.87*0.9+25</f>
        <v>11926.6</v>
      </c>
      <c r="P19" s="84">
        <f>'BAR BB| Open rates'!P19*0.87*0.9+25</f>
        <v>11143.6</v>
      </c>
      <c r="Q19" s="84">
        <f>'BAR BB| Open rates'!Q19*0.87*0.9+25</f>
        <v>13884.1</v>
      </c>
      <c r="R19" s="84">
        <f>'BAR BB| Open rates'!R19*0.87*0.9+25</f>
        <v>16076.5</v>
      </c>
      <c r="S19" s="84">
        <f>'BAR BB| Open rates'!S19*0.87*0.9+25</f>
        <v>13884.1</v>
      </c>
      <c r="T19" s="84">
        <f>'BAR BB| Open rates'!T19*0.87*0.9+25</f>
        <v>13884.1</v>
      </c>
      <c r="U19" s="84">
        <f>'BAR BB| Open rates'!U19*0.87*0.9+25</f>
        <v>12239.800000000001</v>
      </c>
      <c r="V19" s="84">
        <f>'BAR BB| Open rates'!V19*0.87*0.9+25</f>
        <v>13884.1</v>
      </c>
      <c r="W19" s="84">
        <f>'BAR BB| Open rates'!W19*0.87*0.9+25</f>
        <v>11456.800000000001</v>
      </c>
      <c r="X19" s="84">
        <f>'BAR BB| Open rates'!X19*0.87*0.9+25</f>
        <v>11456.800000000001</v>
      </c>
      <c r="Y19" s="84">
        <f>'BAR BB| Open rates'!Y19*0.87*0.9+25</f>
        <v>11456.800000000001</v>
      </c>
      <c r="Z19" s="84">
        <f>'BAR BB| Open rates'!Z19*0.87*0.9+25</f>
        <v>11456.800000000001</v>
      </c>
      <c r="AA19" s="84">
        <f>'BAR BB| Open rates'!AA19*0.87*0.9+25</f>
        <v>19208.5</v>
      </c>
      <c r="AB19" s="84">
        <f>'BAR BB| Open rates'!AB19*0.87*0.9+25</f>
        <v>11456.800000000001</v>
      </c>
      <c r="AC19" s="84">
        <f>'BAR BB| Open rates'!AC19*0.87*0.9+25</f>
        <v>19600</v>
      </c>
      <c r="AD19" s="84">
        <f>'BAR BB| Open rates'!AD19*0.87*0.9+25</f>
        <v>19600</v>
      </c>
      <c r="AE19" s="84">
        <f>'BAR BB| Open rates'!AE19*0.87*0.9+25</f>
        <v>19600</v>
      </c>
      <c r="AF19" s="84">
        <f>'BAR BB| Open rates'!AF19*0.87*0.9+25</f>
        <v>19600</v>
      </c>
      <c r="AG19" s="84">
        <f>'BAR BB| Open rates'!AG19*0.87*0.9+25</f>
        <v>19600</v>
      </c>
      <c r="AH19" s="84">
        <f>'BAR BB| Open rates'!AH19*0.87*0.9+25</f>
        <v>19600</v>
      </c>
      <c r="AI19" s="84">
        <f>'BAR BB| Open rates'!AI19*0.87*0.9+25</f>
        <v>19600</v>
      </c>
      <c r="AJ19" s="84">
        <f>'BAR BB| Open rates'!AJ19*0.87*0.9+25</f>
        <v>19600</v>
      </c>
      <c r="AK19" s="84">
        <f>'BAR BB| Open rates'!AK19*0.87*0.9+25</f>
        <v>19600</v>
      </c>
      <c r="AL19" s="84">
        <f>'BAR BB| Open rates'!AL19*0.87*0.9+25</f>
        <v>19600</v>
      </c>
      <c r="AM19" s="84">
        <f>'BAR BB| Open rates'!AM19*0.87*0.9+25</f>
        <v>19600</v>
      </c>
      <c r="AN19" s="84">
        <f>'BAR BB| Open rates'!AN19*0.87*0.9+25</f>
        <v>19600</v>
      </c>
      <c r="AO19" s="84">
        <f>'BAR BB| Open rates'!AO19*0.87*0.9+25</f>
        <v>17251</v>
      </c>
      <c r="AP19" s="84">
        <f>'BAR BB| Open rates'!AP19*0.87*0.9+25</f>
        <v>17251</v>
      </c>
      <c r="AQ19" s="84">
        <f>'BAR BB| Open rates'!AQ19*0.87*0.9+25</f>
        <v>13884.1</v>
      </c>
      <c r="AR19" s="84">
        <f>'BAR BB| Open rates'!AR19*0.87*0.9+25</f>
        <v>14197.300000000001</v>
      </c>
      <c r="AS19" s="84">
        <f>'BAR BB| Open rates'!AS19*0.87*0.9+25</f>
        <v>13884.1</v>
      </c>
      <c r="AT19" s="84">
        <f>'BAR BB| Open rates'!AT19*0.87*0.9+25</f>
        <v>14197.300000000001</v>
      </c>
      <c r="AU19" s="84">
        <f>'BAR BB| Open rates'!AU19*0.87*0.9+25</f>
        <v>13884.1</v>
      </c>
      <c r="AV19" s="84">
        <f>'BAR BB| Open rates'!AV19*0.87*0.9+25</f>
        <v>14197.300000000001</v>
      </c>
      <c r="AW19" s="84">
        <f>'BAR BB| Open rates'!AW19*0.87*0.9+25</f>
        <v>13884.1</v>
      </c>
      <c r="AX19" s="84">
        <f>'BAR BB| Open rates'!AX19*0.87*0.9+25</f>
        <v>14197.300000000001</v>
      </c>
      <c r="AY19" s="84">
        <f>'BAR BB| Open rates'!AY19*0.87*0.9+25</f>
        <v>13884.1</v>
      </c>
    </row>
    <row r="20" spans="1:51"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1:51" s="14" customFormat="1" ht="12" customHeight="1" x14ac:dyDescent="0.2">
      <c r="A21" s="42">
        <v>1</v>
      </c>
      <c r="B21" s="84">
        <f>'BAR BB| Open rates'!B21*0.87*0.9+25</f>
        <v>11770</v>
      </c>
      <c r="C21" s="84">
        <f>'BAR BB| Open rates'!C21*0.87*0.9+25</f>
        <v>12553</v>
      </c>
      <c r="D21" s="84">
        <f>'BAR BB| Open rates'!D21*0.87*0.9+25</f>
        <v>11691.7</v>
      </c>
      <c r="E21" s="84">
        <f>'BAR BB| Open rates'!E21*0.87*0.9+25</f>
        <v>11691.7</v>
      </c>
      <c r="F21" s="84">
        <f>'BAR BB| Open rates'!F21*0.87*0.9+25</f>
        <v>17172.7</v>
      </c>
      <c r="G21" s="84">
        <f>'BAR BB| Open rates'!G21*0.87*0.9+25</f>
        <v>17172.7</v>
      </c>
      <c r="H21" s="84">
        <f>'BAR BB| Open rates'!H21*0.87*0.9+25</f>
        <v>14197.300000000001</v>
      </c>
      <c r="I21" s="84">
        <f>'BAR BB| Open rates'!I21*0.87*0.9+25</f>
        <v>14197.300000000001</v>
      </c>
      <c r="J21" s="84">
        <f>'BAR BB| Open rates'!J21*0.87*0.9+25</f>
        <v>12553</v>
      </c>
      <c r="K21" s="84">
        <f>'BAR BB| Open rates'!K21*0.87*0.9+25</f>
        <v>11456.800000000001</v>
      </c>
      <c r="L21" s="84">
        <f>'BAR BB| Open rates'!L21*0.87*0.9+25</f>
        <v>12239.800000000001</v>
      </c>
      <c r="M21" s="84">
        <f>'BAR BB| Open rates'!M21*0.87*0.9+25</f>
        <v>11456.800000000001</v>
      </c>
      <c r="N21" s="84">
        <f>'BAR BB| Open rates'!N21*0.87*0.9+25</f>
        <v>14197.300000000001</v>
      </c>
      <c r="O21" s="84">
        <f>'BAR BB| Open rates'!O21*0.87*0.9+25</f>
        <v>12239.800000000001</v>
      </c>
      <c r="P21" s="84">
        <f>'BAR BB| Open rates'!P21*0.87*0.9+25</f>
        <v>11456.800000000001</v>
      </c>
      <c r="Q21" s="84">
        <f>'BAR BB| Open rates'!Q21*0.87*0.9+25</f>
        <v>14197.300000000001</v>
      </c>
      <c r="R21" s="84">
        <f>'BAR BB| Open rates'!R21*0.87*0.9+25</f>
        <v>16389.7</v>
      </c>
      <c r="S21" s="84">
        <f>'BAR BB| Open rates'!S21*0.87*0.9+25</f>
        <v>14197.300000000001</v>
      </c>
      <c r="T21" s="84">
        <f>'BAR BB| Open rates'!T21*0.87*0.9+25</f>
        <v>14197.300000000001</v>
      </c>
      <c r="U21" s="84">
        <f>'BAR BB| Open rates'!U21*0.87*0.9+25</f>
        <v>12553</v>
      </c>
      <c r="V21" s="84">
        <f>'BAR BB| Open rates'!V21*0.87*0.9+25</f>
        <v>14197.300000000001</v>
      </c>
      <c r="W21" s="84">
        <f>'BAR BB| Open rates'!W21*0.87*0.9+25</f>
        <v>11770</v>
      </c>
      <c r="X21" s="84">
        <f>'BAR BB| Open rates'!X21*0.87*0.9+25</f>
        <v>11770</v>
      </c>
      <c r="Y21" s="84">
        <f>'BAR BB| Open rates'!Y21*0.87*0.9+25</f>
        <v>11770</v>
      </c>
      <c r="Z21" s="84">
        <f>'BAR BB| Open rates'!Z21*0.87*0.9+25</f>
        <v>11770</v>
      </c>
      <c r="AA21" s="84">
        <f>'BAR BB| Open rates'!AA21*0.87*0.9+25</f>
        <v>19521.7</v>
      </c>
      <c r="AB21" s="84">
        <f>'BAR BB| Open rates'!AB21*0.87*0.9+25</f>
        <v>11770</v>
      </c>
      <c r="AC21" s="84">
        <f>'BAR BB| Open rates'!AC21*0.87*0.9+25</f>
        <v>22653.7</v>
      </c>
      <c r="AD21" s="84">
        <f>'BAR BB| Open rates'!AD21*0.87*0.9+25</f>
        <v>22653.7</v>
      </c>
      <c r="AE21" s="84">
        <f>'BAR BB| Open rates'!AE21*0.87*0.9+25</f>
        <v>22653.7</v>
      </c>
      <c r="AF21" s="84">
        <f>'BAR BB| Open rates'!AF21*0.87*0.9+25</f>
        <v>22653.7</v>
      </c>
      <c r="AG21" s="84">
        <f>'BAR BB| Open rates'!AG21*0.87*0.9+25</f>
        <v>22653.7</v>
      </c>
      <c r="AH21" s="84">
        <f>'BAR BB| Open rates'!AH21*0.87*0.9+25</f>
        <v>22653.7</v>
      </c>
      <c r="AI21" s="84">
        <f>'BAR BB| Open rates'!AI21*0.87*0.9+25</f>
        <v>22653.7</v>
      </c>
      <c r="AJ21" s="84">
        <f>'BAR BB| Open rates'!AJ21*0.87*0.9+25</f>
        <v>22653.7</v>
      </c>
      <c r="AK21" s="84">
        <f>'BAR BB| Open rates'!AK21*0.87*0.9+25</f>
        <v>22653.7</v>
      </c>
      <c r="AL21" s="84">
        <f>'BAR BB| Open rates'!AL21*0.87*0.9+25</f>
        <v>22653.7</v>
      </c>
      <c r="AM21" s="84">
        <f>'BAR BB| Open rates'!AM21*0.87*0.9+25</f>
        <v>22653.7</v>
      </c>
      <c r="AN21" s="84">
        <f>'BAR BB| Open rates'!AN21*0.87*0.9+25</f>
        <v>22653.7</v>
      </c>
      <c r="AO21" s="84">
        <f>'BAR BB| Open rates'!AO21*0.87*0.9+25</f>
        <v>20304.7</v>
      </c>
      <c r="AP21" s="84">
        <f>'BAR BB| Open rates'!AP21*0.87*0.9+25</f>
        <v>20304.7</v>
      </c>
      <c r="AQ21" s="84">
        <f>'BAR BB| Open rates'!AQ21*0.87*0.9+25</f>
        <v>16937.8</v>
      </c>
      <c r="AR21" s="84">
        <f>'BAR BB| Open rates'!AR21*0.87*0.9+25</f>
        <v>17251</v>
      </c>
      <c r="AS21" s="84">
        <f>'BAR BB| Open rates'!AS21*0.87*0.9+25</f>
        <v>16937.8</v>
      </c>
      <c r="AT21" s="84">
        <f>'BAR BB| Open rates'!AT21*0.87*0.9+25</f>
        <v>17251</v>
      </c>
      <c r="AU21" s="84">
        <f>'BAR BB| Open rates'!AU21*0.87*0.9+25</f>
        <v>16937.8</v>
      </c>
      <c r="AV21" s="84">
        <f>'BAR BB| Open rates'!AV21*0.87*0.9+25</f>
        <v>17251</v>
      </c>
      <c r="AW21" s="84">
        <f>'BAR BB| Open rates'!AW21*0.87*0.9+25</f>
        <v>16937.8</v>
      </c>
      <c r="AX21" s="84">
        <f>'BAR BB| Open rates'!AX21*0.87*0.9+25</f>
        <v>17251</v>
      </c>
      <c r="AY21" s="84">
        <f>'BAR BB| Open rates'!AY21*0.87*0.9+25</f>
        <v>16937.8</v>
      </c>
    </row>
    <row r="22" spans="1:51" s="14" customFormat="1" ht="12" customHeight="1" x14ac:dyDescent="0.2">
      <c r="A22" s="42">
        <v>2</v>
      </c>
      <c r="B22" s="84">
        <f>'BAR BB| Open rates'!B22*0.87*0.9+25</f>
        <v>12944.5</v>
      </c>
      <c r="C22" s="84">
        <f>'BAR BB| Open rates'!C22*0.87*0.9+25</f>
        <v>13727.5</v>
      </c>
      <c r="D22" s="84">
        <f>'BAR BB| Open rates'!D22*0.87*0.9+25</f>
        <v>12866.2</v>
      </c>
      <c r="E22" s="84">
        <f>'BAR BB| Open rates'!E22*0.87*0.9+25</f>
        <v>12866.2</v>
      </c>
      <c r="F22" s="84">
        <f>'BAR BB| Open rates'!F22*0.87*0.9+25</f>
        <v>18347.2</v>
      </c>
      <c r="G22" s="84">
        <f>'BAR BB| Open rates'!G22*0.87*0.9+25</f>
        <v>18347.2</v>
      </c>
      <c r="H22" s="84">
        <f>'BAR BB| Open rates'!H22*0.87*0.9+25</f>
        <v>15371.800000000001</v>
      </c>
      <c r="I22" s="84">
        <f>'BAR BB| Open rates'!I22*0.87*0.9+25</f>
        <v>15371.800000000001</v>
      </c>
      <c r="J22" s="84">
        <f>'BAR BB| Open rates'!J22*0.87*0.9+25</f>
        <v>13727.5</v>
      </c>
      <c r="K22" s="84">
        <f>'BAR BB| Open rates'!K22*0.87*0.9+25</f>
        <v>12631.300000000001</v>
      </c>
      <c r="L22" s="84">
        <f>'BAR BB| Open rates'!L22*0.87*0.9+25</f>
        <v>13414.300000000001</v>
      </c>
      <c r="M22" s="84">
        <f>'BAR BB| Open rates'!M22*0.87*0.9+25</f>
        <v>12631.300000000001</v>
      </c>
      <c r="N22" s="84">
        <f>'BAR BB| Open rates'!N22*0.87*0.9+25</f>
        <v>15371.800000000001</v>
      </c>
      <c r="O22" s="84">
        <f>'BAR BB| Open rates'!O22*0.87*0.9+25</f>
        <v>13414.300000000001</v>
      </c>
      <c r="P22" s="84">
        <f>'BAR BB| Open rates'!P22*0.87*0.9+25</f>
        <v>12631.300000000001</v>
      </c>
      <c r="Q22" s="84">
        <f>'BAR BB| Open rates'!Q22*0.87*0.9+25</f>
        <v>15371.800000000001</v>
      </c>
      <c r="R22" s="84">
        <f>'BAR BB| Open rates'!R22*0.87*0.9+25</f>
        <v>17564.2</v>
      </c>
      <c r="S22" s="84">
        <f>'BAR BB| Open rates'!S22*0.87*0.9+25</f>
        <v>15371.800000000001</v>
      </c>
      <c r="T22" s="84">
        <f>'BAR BB| Open rates'!T22*0.87*0.9+25</f>
        <v>15371.800000000001</v>
      </c>
      <c r="U22" s="84">
        <f>'BAR BB| Open rates'!U22*0.87*0.9+25</f>
        <v>13727.5</v>
      </c>
      <c r="V22" s="84">
        <f>'BAR BB| Open rates'!V22*0.87*0.9+25</f>
        <v>15371.800000000001</v>
      </c>
      <c r="W22" s="84">
        <f>'BAR BB| Open rates'!W22*0.87*0.9+25</f>
        <v>12944.5</v>
      </c>
      <c r="X22" s="84">
        <f>'BAR BB| Open rates'!X22*0.87*0.9+25</f>
        <v>12944.5</v>
      </c>
      <c r="Y22" s="84">
        <f>'BAR BB| Open rates'!Y22*0.87*0.9+25</f>
        <v>12944.5</v>
      </c>
      <c r="Z22" s="84">
        <f>'BAR BB| Open rates'!Z22*0.87*0.9+25</f>
        <v>12944.5</v>
      </c>
      <c r="AA22" s="84">
        <f>'BAR BB| Open rates'!AA22*0.87*0.9+25</f>
        <v>20696.2</v>
      </c>
      <c r="AB22" s="84">
        <f>'BAR BB| Open rates'!AB22*0.87*0.9+25</f>
        <v>12944.5</v>
      </c>
      <c r="AC22" s="84">
        <f>'BAR BB| Open rates'!AC22*0.87*0.9+25</f>
        <v>23828.2</v>
      </c>
      <c r="AD22" s="84">
        <f>'BAR BB| Open rates'!AD22*0.87*0.9+25</f>
        <v>23828.2</v>
      </c>
      <c r="AE22" s="84">
        <f>'BAR BB| Open rates'!AE22*0.87*0.9+25</f>
        <v>23828.2</v>
      </c>
      <c r="AF22" s="84">
        <f>'BAR BB| Open rates'!AF22*0.87*0.9+25</f>
        <v>23828.2</v>
      </c>
      <c r="AG22" s="84">
        <f>'BAR BB| Open rates'!AG22*0.87*0.9+25</f>
        <v>23828.2</v>
      </c>
      <c r="AH22" s="84">
        <f>'BAR BB| Open rates'!AH22*0.87*0.9+25</f>
        <v>23828.2</v>
      </c>
      <c r="AI22" s="84">
        <f>'BAR BB| Open rates'!AI22*0.87*0.9+25</f>
        <v>23828.2</v>
      </c>
      <c r="AJ22" s="84">
        <f>'BAR BB| Open rates'!AJ22*0.87*0.9+25</f>
        <v>23828.2</v>
      </c>
      <c r="AK22" s="84">
        <f>'BAR BB| Open rates'!AK22*0.87*0.9+25</f>
        <v>23828.2</v>
      </c>
      <c r="AL22" s="84">
        <f>'BAR BB| Open rates'!AL22*0.87*0.9+25</f>
        <v>23828.2</v>
      </c>
      <c r="AM22" s="84">
        <f>'BAR BB| Open rates'!AM22*0.87*0.9+25</f>
        <v>23828.2</v>
      </c>
      <c r="AN22" s="84">
        <f>'BAR BB| Open rates'!AN22*0.87*0.9+25</f>
        <v>23828.2</v>
      </c>
      <c r="AO22" s="84">
        <f>'BAR BB| Open rates'!AO22*0.87*0.9+25</f>
        <v>21479.200000000001</v>
      </c>
      <c r="AP22" s="84">
        <f>'BAR BB| Open rates'!AP22*0.87*0.9+25</f>
        <v>21479.200000000001</v>
      </c>
      <c r="AQ22" s="84">
        <f>'BAR BB| Open rates'!AQ22*0.87*0.9+25</f>
        <v>18112.3</v>
      </c>
      <c r="AR22" s="84">
        <f>'BAR BB| Open rates'!AR22*0.87*0.9+25</f>
        <v>18425.5</v>
      </c>
      <c r="AS22" s="84">
        <f>'BAR BB| Open rates'!AS22*0.87*0.9+25</f>
        <v>18112.3</v>
      </c>
      <c r="AT22" s="84">
        <f>'BAR BB| Open rates'!AT22*0.87*0.9+25</f>
        <v>18425.5</v>
      </c>
      <c r="AU22" s="84">
        <f>'BAR BB| Open rates'!AU22*0.87*0.9+25</f>
        <v>18112.3</v>
      </c>
      <c r="AV22" s="84">
        <f>'BAR BB| Open rates'!AV22*0.87*0.9+25</f>
        <v>18425.5</v>
      </c>
      <c r="AW22" s="84">
        <f>'BAR BB| Open rates'!AW22*0.87*0.9+25</f>
        <v>18112.3</v>
      </c>
      <c r="AX22" s="84">
        <f>'BAR BB| Open rates'!AX22*0.87*0.9+25</f>
        <v>18425.5</v>
      </c>
      <c r="AY22" s="84">
        <f>'BAR BB| Open rates'!AY22*0.87*0.9+25</f>
        <v>18112.3</v>
      </c>
    </row>
    <row r="23" spans="1:51" s="14" customFormat="1" ht="12" customHeight="1" x14ac:dyDescent="0.2">
      <c r="A23" s="42">
        <v>3</v>
      </c>
      <c r="B23" s="84">
        <f>'BAR BB| Open rates'!B23*0.87*0.9+25</f>
        <v>14119</v>
      </c>
      <c r="C23" s="84">
        <f>'BAR BB| Open rates'!C23*0.87*0.9+25</f>
        <v>14902</v>
      </c>
      <c r="D23" s="84">
        <f>'BAR BB| Open rates'!D23*0.87*0.9+25</f>
        <v>14040.7</v>
      </c>
      <c r="E23" s="84">
        <f>'BAR BB| Open rates'!E23*0.87*0.9+25</f>
        <v>14040.7</v>
      </c>
      <c r="F23" s="84">
        <f>'BAR BB| Open rates'!F23*0.87*0.9+25</f>
        <v>19521.7</v>
      </c>
      <c r="G23" s="84">
        <f>'BAR BB| Open rates'!G23*0.87*0.9+25</f>
        <v>19521.7</v>
      </c>
      <c r="H23" s="84">
        <f>'BAR BB| Open rates'!H23*0.87*0.9+25</f>
        <v>16546.3</v>
      </c>
      <c r="I23" s="84">
        <f>'BAR BB| Open rates'!I23*0.87*0.9+25</f>
        <v>16546.3</v>
      </c>
      <c r="J23" s="84">
        <f>'BAR BB| Open rates'!J23*0.87*0.9+25</f>
        <v>14902</v>
      </c>
      <c r="K23" s="84">
        <f>'BAR BB| Open rates'!K23*0.87*0.9+25</f>
        <v>13805.800000000001</v>
      </c>
      <c r="L23" s="84">
        <f>'BAR BB| Open rates'!L23*0.87*0.9+25</f>
        <v>14588.800000000001</v>
      </c>
      <c r="M23" s="84">
        <f>'BAR BB| Open rates'!M23*0.87*0.9+25</f>
        <v>13805.800000000001</v>
      </c>
      <c r="N23" s="84">
        <f>'BAR BB| Open rates'!N23*0.87*0.9+25</f>
        <v>16546.3</v>
      </c>
      <c r="O23" s="84">
        <f>'BAR BB| Open rates'!O23*0.87*0.9+25</f>
        <v>14588.800000000001</v>
      </c>
      <c r="P23" s="84">
        <f>'BAR BB| Open rates'!P23*0.87*0.9+25</f>
        <v>13805.800000000001</v>
      </c>
      <c r="Q23" s="84">
        <f>'BAR BB| Open rates'!Q23*0.87*0.9+25</f>
        <v>16546.3</v>
      </c>
      <c r="R23" s="84">
        <f>'BAR BB| Open rates'!R23*0.87*0.9+25</f>
        <v>18738.7</v>
      </c>
      <c r="S23" s="84">
        <f>'BAR BB| Open rates'!S23*0.87*0.9+25</f>
        <v>16546.3</v>
      </c>
      <c r="T23" s="84">
        <f>'BAR BB| Open rates'!T23*0.87*0.9+25</f>
        <v>16546.3</v>
      </c>
      <c r="U23" s="84">
        <f>'BAR BB| Open rates'!U23*0.87*0.9+25</f>
        <v>14902</v>
      </c>
      <c r="V23" s="84">
        <f>'BAR BB| Open rates'!V23*0.87*0.9+25</f>
        <v>16546.3</v>
      </c>
      <c r="W23" s="84">
        <f>'BAR BB| Open rates'!W23*0.87*0.9+25</f>
        <v>14119</v>
      </c>
      <c r="X23" s="84">
        <f>'BAR BB| Open rates'!X23*0.87*0.9+25</f>
        <v>14119</v>
      </c>
      <c r="Y23" s="84">
        <f>'BAR BB| Open rates'!Y23*0.87*0.9+25</f>
        <v>14119</v>
      </c>
      <c r="Z23" s="84">
        <f>'BAR BB| Open rates'!Z23*0.87*0.9+25</f>
        <v>14119</v>
      </c>
      <c r="AA23" s="84">
        <f>'BAR BB| Open rates'!AA23*0.87*0.9+25</f>
        <v>21870.7</v>
      </c>
      <c r="AB23" s="84">
        <f>'BAR BB| Open rates'!AB23*0.87*0.9+25</f>
        <v>14119</v>
      </c>
      <c r="AC23" s="84">
        <f>'BAR BB| Open rates'!AC23*0.87*0.9+25</f>
        <v>25002.7</v>
      </c>
      <c r="AD23" s="84">
        <f>'BAR BB| Open rates'!AD23*0.87*0.9+25</f>
        <v>25002.7</v>
      </c>
      <c r="AE23" s="84">
        <f>'BAR BB| Open rates'!AE23*0.87*0.9+25</f>
        <v>25002.7</v>
      </c>
      <c r="AF23" s="84">
        <f>'BAR BB| Open rates'!AF23*0.87*0.9+25</f>
        <v>25002.7</v>
      </c>
      <c r="AG23" s="84">
        <f>'BAR BB| Open rates'!AG23*0.87*0.9+25</f>
        <v>25002.7</v>
      </c>
      <c r="AH23" s="84">
        <f>'BAR BB| Open rates'!AH23*0.87*0.9+25</f>
        <v>25002.7</v>
      </c>
      <c r="AI23" s="84">
        <f>'BAR BB| Open rates'!AI23*0.87*0.9+25</f>
        <v>25002.7</v>
      </c>
      <c r="AJ23" s="84">
        <f>'BAR BB| Open rates'!AJ23*0.87*0.9+25</f>
        <v>25002.7</v>
      </c>
      <c r="AK23" s="84">
        <f>'BAR BB| Open rates'!AK23*0.87*0.9+25</f>
        <v>25002.7</v>
      </c>
      <c r="AL23" s="84">
        <f>'BAR BB| Open rates'!AL23*0.87*0.9+25</f>
        <v>25002.7</v>
      </c>
      <c r="AM23" s="84">
        <f>'BAR BB| Open rates'!AM23*0.87*0.9+25</f>
        <v>25002.7</v>
      </c>
      <c r="AN23" s="84">
        <f>'BAR BB| Open rates'!AN23*0.87*0.9+25</f>
        <v>25002.7</v>
      </c>
      <c r="AO23" s="84">
        <f>'BAR BB| Open rates'!AO23*0.87*0.9+25</f>
        <v>22653.7</v>
      </c>
      <c r="AP23" s="84">
        <f>'BAR BB| Open rates'!AP23*0.87*0.9+25</f>
        <v>22653.7</v>
      </c>
      <c r="AQ23" s="84">
        <f>'BAR BB| Open rates'!AQ23*0.87*0.9+25</f>
        <v>19286.8</v>
      </c>
      <c r="AR23" s="84">
        <f>'BAR BB| Open rates'!AR23*0.87*0.9+25</f>
        <v>19600</v>
      </c>
      <c r="AS23" s="84">
        <f>'BAR BB| Open rates'!AS23*0.87*0.9+25</f>
        <v>19286.8</v>
      </c>
      <c r="AT23" s="84">
        <f>'BAR BB| Open rates'!AT23*0.87*0.9+25</f>
        <v>19600</v>
      </c>
      <c r="AU23" s="84">
        <f>'BAR BB| Open rates'!AU23*0.87*0.9+25</f>
        <v>19286.8</v>
      </c>
      <c r="AV23" s="84">
        <f>'BAR BB| Open rates'!AV23*0.87*0.9+25</f>
        <v>19600</v>
      </c>
      <c r="AW23" s="84">
        <f>'BAR BB| Open rates'!AW23*0.87*0.9+25</f>
        <v>19286.8</v>
      </c>
      <c r="AX23" s="84">
        <f>'BAR BB| Open rates'!AX23*0.87*0.9+25</f>
        <v>19600</v>
      </c>
      <c r="AY23" s="84">
        <f>'BAR BB| Open rates'!AY23*0.87*0.9+25</f>
        <v>19286.8</v>
      </c>
    </row>
    <row r="24" spans="1:51" s="14" customFormat="1" ht="12" customHeight="1" x14ac:dyDescent="0.2">
      <c r="A24" s="42">
        <v>4</v>
      </c>
      <c r="B24" s="84">
        <f>'BAR BB| Open rates'!B24*0.87*0.9+25</f>
        <v>15293.5</v>
      </c>
      <c r="C24" s="84">
        <f>'BAR BB| Open rates'!C24*0.87*0.9+25</f>
        <v>16076.5</v>
      </c>
      <c r="D24" s="84">
        <f>'BAR BB| Open rates'!D24*0.87*0.9+25</f>
        <v>15215.2</v>
      </c>
      <c r="E24" s="84">
        <f>'BAR BB| Open rates'!E24*0.87*0.9+25</f>
        <v>15215.2</v>
      </c>
      <c r="F24" s="84">
        <f>'BAR BB| Open rates'!F24*0.87*0.9+25</f>
        <v>20696.2</v>
      </c>
      <c r="G24" s="84">
        <f>'BAR BB| Open rates'!G24*0.87*0.9+25</f>
        <v>20696.2</v>
      </c>
      <c r="H24" s="84">
        <f>'BAR BB| Open rates'!H24*0.87*0.9+25</f>
        <v>17720.8</v>
      </c>
      <c r="I24" s="84">
        <f>'BAR BB| Open rates'!I24*0.87*0.9+25</f>
        <v>17720.8</v>
      </c>
      <c r="J24" s="84">
        <f>'BAR BB| Open rates'!J24*0.87*0.9+25</f>
        <v>16076.5</v>
      </c>
      <c r="K24" s="84">
        <f>'BAR BB| Open rates'!K24*0.87*0.9+25</f>
        <v>14980.300000000001</v>
      </c>
      <c r="L24" s="84">
        <f>'BAR BB| Open rates'!L24*0.87*0.9+25</f>
        <v>15763.300000000001</v>
      </c>
      <c r="M24" s="84">
        <f>'BAR BB| Open rates'!M24*0.87*0.9+25</f>
        <v>14980.300000000001</v>
      </c>
      <c r="N24" s="84">
        <f>'BAR BB| Open rates'!N24*0.87*0.9+25</f>
        <v>17720.8</v>
      </c>
      <c r="O24" s="84">
        <f>'BAR BB| Open rates'!O24*0.87*0.9+25</f>
        <v>15763.300000000001</v>
      </c>
      <c r="P24" s="84">
        <f>'BAR BB| Open rates'!P24*0.87*0.9+25</f>
        <v>14980.300000000001</v>
      </c>
      <c r="Q24" s="84">
        <f>'BAR BB| Open rates'!Q24*0.87*0.9+25</f>
        <v>17720.8</v>
      </c>
      <c r="R24" s="84">
        <f>'BAR BB| Open rates'!R24*0.87*0.9+25</f>
        <v>19913.2</v>
      </c>
      <c r="S24" s="84">
        <f>'BAR BB| Open rates'!S24*0.87*0.9+25</f>
        <v>17720.8</v>
      </c>
      <c r="T24" s="84">
        <f>'BAR BB| Open rates'!T24*0.87*0.9+25</f>
        <v>17720.8</v>
      </c>
      <c r="U24" s="84">
        <f>'BAR BB| Open rates'!U24*0.87*0.9+25</f>
        <v>16076.5</v>
      </c>
      <c r="V24" s="84">
        <f>'BAR BB| Open rates'!V24*0.87*0.9+25</f>
        <v>17720.8</v>
      </c>
      <c r="W24" s="84">
        <f>'BAR BB| Open rates'!W24*0.87*0.9+25</f>
        <v>15293.5</v>
      </c>
      <c r="X24" s="84">
        <f>'BAR BB| Open rates'!X24*0.87*0.9+25</f>
        <v>15293.5</v>
      </c>
      <c r="Y24" s="84">
        <f>'BAR BB| Open rates'!Y24*0.87*0.9+25</f>
        <v>15293.5</v>
      </c>
      <c r="Z24" s="84">
        <f>'BAR BB| Open rates'!Z24*0.87*0.9+25</f>
        <v>15293.5</v>
      </c>
      <c r="AA24" s="84">
        <f>'BAR BB| Open rates'!AA24*0.87*0.9+25</f>
        <v>23045.200000000001</v>
      </c>
      <c r="AB24" s="84">
        <f>'BAR BB| Open rates'!AB24*0.87*0.9+25</f>
        <v>15293.5</v>
      </c>
      <c r="AC24" s="84">
        <f>'BAR BB| Open rates'!AC24*0.87*0.9+25</f>
        <v>26177.200000000001</v>
      </c>
      <c r="AD24" s="84">
        <f>'BAR BB| Open rates'!AD24*0.87*0.9+25</f>
        <v>26177.200000000001</v>
      </c>
      <c r="AE24" s="84">
        <f>'BAR BB| Open rates'!AE24*0.87*0.9+25</f>
        <v>26177.200000000001</v>
      </c>
      <c r="AF24" s="84">
        <f>'BAR BB| Open rates'!AF24*0.87*0.9+25</f>
        <v>26177.200000000001</v>
      </c>
      <c r="AG24" s="84">
        <f>'BAR BB| Open rates'!AG24*0.87*0.9+25</f>
        <v>26177.200000000001</v>
      </c>
      <c r="AH24" s="84">
        <f>'BAR BB| Open rates'!AH24*0.87*0.9+25</f>
        <v>26177.200000000001</v>
      </c>
      <c r="AI24" s="84">
        <f>'BAR BB| Open rates'!AI24*0.87*0.9+25</f>
        <v>26177.200000000001</v>
      </c>
      <c r="AJ24" s="84">
        <f>'BAR BB| Open rates'!AJ24*0.87*0.9+25</f>
        <v>26177.200000000001</v>
      </c>
      <c r="AK24" s="84">
        <f>'BAR BB| Open rates'!AK24*0.87*0.9+25</f>
        <v>26177.200000000001</v>
      </c>
      <c r="AL24" s="84">
        <f>'BAR BB| Open rates'!AL24*0.87*0.9+25</f>
        <v>26177.200000000001</v>
      </c>
      <c r="AM24" s="84">
        <f>'BAR BB| Open rates'!AM24*0.87*0.9+25</f>
        <v>26177.200000000001</v>
      </c>
      <c r="AN24" s="84">
        <f>'BAR BB| Open rates'!AN24*0.87*0.9+25</f>
        <v>26177.200000000001</v>
      </c>
      <c r="AO24" s="84">
        <f>'BAR BB| Open rates'!AO24*0.87*0.9+25</f>
        <v>23828.2</v>
      </c>
      <c r="AP24" s="84">
        <f>'BAR BB| Open rates'!AP24*0.87*0.9+25</f>
        <v>23828.2</v>
      </c>
      <c r="AQ24" s="84">
        <f>'BAR BB| Open rates'!AQ24*0.87*0.9+25</f>
        <v>20461.3</v>
      </c>
      <c r="AR24" s="84">
        <f>'BAR BB| Open rates'!AR24*0.87*0.9+25</f>
        <v>20774.5</v>
      </c>
      <c r="AS24" s="84">
        <f>'BAR BB| Open rates'!AS24*0.87*0.9+25</f>
        <v>20461.3</v>
      </c>
      <c r="AT24" s="84">
        <f>'BAR BB| Open rates'!AT24*0.87*0.9+25</f>
        <v>20774.5</v>
      </c>
      <c r="AU24" s="84">
        <f>'BAR BB| Open rates'!AU24*0.87*0.9+25</f>
        <v>20461.3</v>
      </c>
      <c r="AV24" s="84">
        <f>'BAR BB| Open rates'!AV24*0.87*0.9+25</f>
        <v>20774.5</v>
      </c>
      <c r="AW24" s="84">
        <f>'BAR BB| Open rates'!AW24*0.87*0.9+25</f>
        <v>20461.3</v>
      </c>
      <c r="AX24" s="84">
        <f>'BAR BB| Open rates'!AX24*0.87*0.9+25</f>
        <v>20774.5</v>
      </c>
      <c r="AY24" s="84">
        <f>'BAR BB| Open rates'!AY24*0.87*0.9+25</f>
        <v>20461.3</v>
      </c>
    </row>
    <row r="25" spans="1:51"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row>
    <row r="26" spans="1:51" s="14" customFormat="1" ht="12" customHeight="1" x14ac:dyDescent="0.2">
      <c r="A26" s="42">
        <v>1</v>
      </c>
      <c r="B26" s="84">
        <f>'BAR BB| Open rates'!B26*0.87*0.9+25</f>
        <v>16468</v>
      </c>
      <c r="C26" s="84">
        <f>'BAR BB| Open rates'!C26*0.87*0.9+25</f>
        <v>17251</v>
      </c>
      <c r="D26" s="84">
        <f>'BAR BB| Open rates'!D26*0.87*0.9+25</f>
        <v>16389.7</v>
      </c>
      <c r="E26" s="84">
        <f>'BAR BB| Open rates'!E26*0.87*0.9+25</f>
        <v>16389.7</v>
      </c>
      <c r="F26" s="84">
        <f>'BAR BB| Open rates'!F26*0.87*0.9+25</f>
        <v>21870.7</v>
      </c>
      <c r="G26" s="84">
        <f>'BAR BB| Open rates'!G26*0.87*0.9+25</f>
        <v>21870.7</v>
      </c>
      <c r="H26" s="84">
        <f>'BAR BB| Open rates'!H26*0.87*0.9+25</f>
        <v>18895.3</v>
      </c>
      <c r="I26" s="84">
        <f>'BAR BB| Open rates'!I26*0.87*0.9+25</f>
        <v>18895.3</v>
      </c>
      <c r="J26" s="84">
        <f>'BAR BB| Open rates'!J26*0.87*0.9+25</f>
        <v>17251</v>
      </c>
      <c r="K26" s="84">
        <f>'BAR BB| Open rates'!K26*0.87*0.9+25</f>
        <v>16154.800000000001</v>
      </c>
      <c r="L26" s="84">
        <f>'BAR BB| Open rates'!L26*0.87*0.9+25</f>
        <v>16937.8</v>
      </c>
      <c r="M26" s="84">
        <f>'BAR BB| Open rates'!M26*0.87*0.9+25</f>
        <v>16154.800000000001</v>
      </c>
      <c r="N26" s="84">
        <f>'BAR BB| Open rates'!N26*0.87*0.9+25</f>
        <v>18895.3</v>
      </c>
      <c r="O26" s="84">
        <f>'BAR BB| Open rates'!O26*0.87*0.9+25</f>
        <v>16937.8</v>
      </c>
      <c r="P26" s="84">
        <f>'BAR BB| Open rates'!P26*0.87*0.9+25</f>
        <v>16154.800000000001</v>
      </c>
      <c r="Q26" s="84">
        <f>'BAR BB| Open rates'!Q26*0.87*0.9+25</f>
        <v>18895.3</v>
      </c>
      <c r="R26" s="84">
        <f>'BAR BB| Open rates'!R26*0.87*0.9+25</f>
        <v>21087.7</v>
      </c>
      <c r="S26" s="84">
        <f>'BAR BB| Open rates'!S26*0.87*0.9+25</f>
        <v>18895.3</v>
      </c>
      <c r="T26" s="84">
        <f>'BAR BB| Open rates'!T26*0.87*0.9+25</f>
        <v>18895.3</v>
      </c>
      <c r="U26" s="84">
        <f>'BAR BB| Open rates'!U26*0.87*0.9+25</f>
        <v>17251</v>
      </c>
      <c r="V26" s="84">
        <f>'BAR BB| Open rates'!V26*0.87*0.9+25</f>
        <v>18895.3</v>
      </c>
      <c r="W26" s="84">
        <f>'BAR BB| Open rates'!W26*0.87*0.9+25</f>
        <v>16468</v>
      </c>
      <c r="X26" s="84">
        <f>'BAR BB| Open rates'!X26*0.87*0.9+25</f>
        <v>16468</v>
      </c>
      <c r="Y26" s="84">
        <f>'BAR BB| Open rates'!Y26*0.87*0.9+25</f>
        <v>16468</v>
      </c>
      <c r="Z26" s="84">
        <f>'BAR BB| Open rates'!Z26*0.87*0.9+25</f>
        <v>16468</v>
      </c>
      <c r="AA26" s="84">
        <f>'BAR BB| Open rates'!AA26*0.87*0.9+25</f>
        <v>24219.7</v>
      </c>
      <c r="AB26" s="84">
        <f>'BAR BB| Open rates'!AB26*0.87*0.9+25</f>
        <v>16468</v>
      </c>
      <c r="AC26" s="84">
        <f>'BAR BB| Open rates'!AC26*0.87*0.9+25</f>
        <v>28134.7</v>
      </c>
      <c r="AD26" s="84">
        <f>'BAR BB| Open rates'!AD26*0.87*0.9+25</f>
        <v>28134.7</v>
      </c>
      <c r="AE26" s="84">
        <f>'BAR BB| Open rates'!AE26*0.87*0.9+25</f>
        <v>28134.7</v>
      </c>
      <c r="AF26" s="84">
        <f>'BAR BB| Open rates'!AF26*0.87*0.9+25</f>
        <v>28134.7</v>
      </c>
      <c r="AG26" s="84">
        <f>'BAR BB| Open rates'!AG26*0.87*0.9+25</f>
        <v>28134.7</v>
      </c>
      <c r="AH26" s="84">
        <f>'BAR BB| Open rates'!AH26*0.87*0.9+25</f>
        <v>28134.7</v>
      </c>
      <c r="AI26" s="84">
        <f>'BAR BB| Open rates'!AI26*0.87*0.9+25</f>
        <v>28134.7</v>
      </c>
      <c r="AJ26" s="84">
        <f>'BAR BB| Open rates'!AJ26*0.87*0.9+25</f>
        <v>28134.7</v>
      </c>
      <c r="AK26" s="84">
        <f>'BAR BB| Open rates'!AK26*0.87*0.9+25</f>
        <v>28134.7</v>
      </c>
      <c r="AL26" s="84">
        <f>'BAR BB| Open rates'!AL26*0.87*0.9+25</f>
        <v>28134.7</v>
      </c>
      <c r="AM26" s="84">
        <f>'BAR BB| Open rates'!AM26*0.87*0.9+25</f>
        <v>28134.7</v>
      </c>
      <c r="AN26" s="84">
        <f>'BAR BB| Open rates'!AN26*0.87*0.9+25</f>
        <v>28134.7</v>
      </c>
      <c r="AO26" s="84">
        <f>'BAR BB| Open rates'!AO26*0.87*0.9+25</f>
        <v>25785.7</v>
      </c>
      <c r="AP26" s="84">
        <f>'BAR BB| Open rates'!AP26*0.87*0.9+25</f>
        <v>25785.7</v>
      </c>
      <c r="AQ26" s="84">
        <f>'BAR BB| Open rates'!AQ26*0.87*0.9+25</f>
        <v>22418.799999999999</v>
      </c>
      <c r="AR26" s="84">
        <f>'BAR BB| Open rates'!AR26*0.87*0.9+25</f>
        <v>22732</v>
      </c>
      <c r="AS26" s="84">
        <f>'BAR BB| Open rates'!AS26*0.87*0.9+25</f>
        <v>22418.799999999999</v>
      </c>
      <c r="AT26" s="84">
        <f>'BAR BB| Open rates'!AT26*0.87*0.9+25</f>
        <v>22732</v>
      </c>
      <c r="AU26" s="84">
        <f>'BAR BB| Open rates'!AU26*0.87*0.9+25</f>
        <v>22418.799999999999</v>
      </c>
      <c r="AV26" s="84">
        <f>'BAR BB| Open rates'!AV26*0.87*0.9+25</f>
        <v>22732</v>
      </c>
      <c r="AW26" s="84">
        <f>'BAR BB| Open rates'!AW26*0.87*0.9+25</f>
        <v>22418.799999999999</v>
      </c>
      <c r="AX26" s="84">
        <f>'BAR BB| Open rates'!AX26*0.87*0.9+25</f>
        <v>22732</v>
      </c>
      <c r="AY26" s="84">
        <f>'BAR BB| Open rates'!AY26*0.87*0.9+25</f>
        <v>22418.799999999999</v>
      </c>
    </row>
    <row r="27" spans="1:51" s="14" customFormat="1" ht="12" customHeight="1" x14ac:dyDescent="0.2">
      <c r="A27" s="42">
        <v>2</v>
      </c>
      <c r="B27" s="84">
        <f>'BAR BB| Open rates'!B27*0.87*0.9+25</f>
        <v>17642.5</v>
      </c>
      <c r="C27" s="84">
        <f>'BAR BB| Open rates'!C27*0.87*0.9+25</f>
        <v>18425.5</v>
      </c>
      <c r="D27" s="84">
        <f>'BAR BB| Open rates'!D27*0.87*0.9+25</f>
        <v>17564.2</v>
      </c>
      <c r="E27" s="84">
        <f>'BAR BB| Open rates'!E27*0.87*0.9+25</f>
        <v>17564.2</v>
      </c>
      <c r="F27" s="84">
        <f>'BAR BB| Open rates'!F27*0.87*0.9+25</f>
        <v>23045.200000000001</v>
      </c>
      <c r="G27" s="84">
        <f>'BAR BB| Open rates'!G27*0.87*0.9+25</f>
        <v>23045.200000000001</v>
      </c>
      <c r="H27" s="84">
        <f>'BAR BB| Open rates'!H27*0.87*0.9+25</f>
        <v>20069.8</v>
      </c>
      <c r="I27" s="84">
        <f>'BAR BB| Open rates'!I27*0.87*0.9+25</f>
        <v>20069.8</v>
      </c>
      <c r="J27" s="84">
        <f>'BAR BB| Open rates'!J27*0.87*0.9+25</f>
        <v>18425.5</v>
      </c>
      <c r="K27" s="84">
        <f>'BAR BB| Open rates'!K27*0.87*0.9+25</f>
        <v>17329.3</v>
      </c>
      <c r="L27" s="84">
        <f>'BAR BB| Open rates'!L27*0.87*0.9+25</f>
        <v>18112.3</v>
      </c>
      <c r="M27" s="84">
        <f>'BAR BB| Open rates'!M27*0.87*0.9+25</f>
        <v>17329.3</v>
      </c>
      <c r="N27" s="84">
        <f>'BAR BB| Open rates'!N27*0.87*0.9+25</f>
        <v>20069.8</v>
      </c>
      <c r="O27" s="84">
        <f>'BAR BB| Open rates'!O27*0.87*0.9+25</f>
        <v>18112.3</v>
      </c>
      <c r="P27" s="84">
        <f>'BAR BB| Open rates'!P27*0.87*0.9+25</f>
        <v>17329.3</v>
      </c>
      <c r="Q27" s="84">
        <f>'BAR BB| Open rates'!Q27*0.87*0.9+25</f>
        <v>20069.8</v>
      </c>
      <c r="R27" s="84">
        <f>'BAR BB| Open rates'!R27*0.87*0.9+25</f>
        <v>22262.2</v>
      </c>
      <c r="S27" s="84">
        <f>'BAR BB| Open rates'!S27*0.87*0.9+25</f>
        <v>20069.8</v>
      </c>
      <c r="T27" s="84">
        <f>'BAR BB| Open rates'!T27*0.87*0.9+25</f>
        <v>20069.8</v>
      </c>
      <c r="U27" s="84">
        <f>'BAR BB| Open rates'!U27*0.87*0.9+25</f>
        <v>18425.5</v>
      </c>
      <c r="V27" s="84">
        <f>'BAR BB| Open rates'!V27*0.87*0.9+25</f>
        <v>20069.8</v>
      </c>
      <c r="W27" s="84">
        <f>'BAR BB| Open rates'!W27*0.87*0.9+25</f>
        <v>17642.5</v>
      </c>
      <c r="X27" s="84">
        <f>'BAR BB| Open rates'!X27*0.87*0.9+25</f>
        <v>17642.5</v>
      </c>
      <c r="Y27" s="84">
        <f>'BAR BB| Open rates'!Y27*0.87*0.9+25</f>
        <v>17642.5</v>
      </c>
      <c r="Z27" s="84">
        <f>'BAR BB| Open rates'!Z27*0.87*0.9+25</f>
        <v>17642.5</v>
      </c>
      <c r="AA27" s="84">
        <f>'BAR BB| Open rates'!AA27*0.87*0.9+25</f>
        <v>25394.2</v>
      </c>
      <c r="AB27" s="84">
        <f>'BAR BB| Open rates'!AB27*0.87*0.9+25</f>
        <v>17642.5</v>
      </c>
      <c r="AC27" s="84">
        <f>'BAR BB| Open rates'!AC27*0.87*0.9+25</f>
        <v>29309.200000000001</v>
      </c>
      <c r="AD27" s="84">
        <f>'BAR BB| Open rates'!AD27*0.87*0.9+25</f>
        <v>29309.200000000001</v>
      </c>
      <c r="AE27" s="84">
        <f>'BAR BB| Open rates'!AE27*0.87*0.9+25</f>
        <v>29309.200000000001</v>
      </c>
      <c r="AF27" s="84">
        <f>'BAR BB| Open rates'!AF27*0.87*0.9+25</f>
        <v>29309.200000000001</v>
      </c>
      <c r="AG27" s="84">
        <f>'BAR BB| Open rates'!AG27*0.87*0.9+25</f>
        <v>29309.200000000001</v>
      </c>
      <c r="AH27" s="84">
        <f>'BAR BB| Open rates'!AH27*0.87*0.9+25</f>
        <v>29309.200000000001</v>
      </c>
      <c r="AI27" s="84">
        <f>'BAR BB| Open rates'!AI27*0.87*0.9+25</f>
        <v>29309.200000000001</v>
      </c>
      <c r="AJ27" s="84">
        <f>'BAR BB| Open rates'!AJ27*0.87*0.9+25</f>
        <v>29309.200000000001</v>
      </c>
      <c r="AK27" s="84">
        <f>'BAR BB| Open rates'!AK27*0.87*0.9+25</f>
        <v>29309.200000000001</v>
      </c>
      <c r="AL27" s="84">
        <f>'BAR BB| Open rates'!AL27*0.87*0.9+25</f>
        <v>29309.200000000001</v>
      </c>
      <c r="AM27" s="84">
        <f>'BAR BB| Open rates'!AM27*0.87*0.9+25</f>
        <v>29309.200000000001</v>
      </c>
      <c r="AN27" s="84">
        <f>'BAR BB| Open rates'!AN27*0.87*0.9+25</f>
        <v>29309.200000000001</v>
      </c>
      <c r="AO27" s="84">
        <f>'BAR BB| Open rates'!AO27*0.87*0.9+25</f>
        <v>26960.2</v>
      </c>
      <c r="AP27" s="84">
        <f>'BAR BB| Open rates'!AP27*0.87*0.9+25</f>
        <v>26960.2</v>
      </c>
      <c r="AQ27" s="84">
        <f>'BAR BB| Open rates'!AQ27*0.87*0.9+25</f>
        <v>23593.3</v>
      </c>
      <c r="AR27" s="84">
        <f>'BAR BB| Open rates'!AR27*0.87*0.9+25</f>
        <v>23906.5</v>
      </c>
      <c r="AS27" s="84">
        <f>'BAR BB| Open rates'!AS27*0.87*0.9+25</f>
        <v>23593.3</v>
      </c>
      <c r="AT27" s="84">
        <f>'BAR BB| Open rates'!AT27*0.87*0.9+25</f>
        <v>23906.5</v>
      </c>
      <c r="AU27" s="84">
        <f>'BAR BB| Open rates'!AU27*0.87*0.9+25</f>
        <v>23593.3</v>
      </c>
      <c r="AV27" s="84">
        <f>'BAR BB| Open rates'!AV27*0.87*0.9+25</f>
        <v>23906.5</v>
      </c>
      <c r="AW27" s="84">
        <f>'BAR BB| Open rates'!AW27*0.87*0.9+25</f>
        <v>23593.3</v>
      </c>
      <c r="AX27" s="84">
        <f>'BAR BB| Open rates'!AX27*0.87*0.9+25</f>
        <v>23906.5</v>
      </c>
      <c r="AY27" s="84">
        <f>'BAR BB| Open rates'!AY27*0.87*0.9+25</f>
        <v>23593.3</v>
      </c>
    </row>
    <row r="28" spans="1:51" s="14" customFormat="1" ht="12" customHeight="1" x14ac:dyDescent="0.2">
      <c r="A28" s="42">
        <v>3</v>
      </c>
      <c r="B28" s="84">
        <f>'BAR BB| Open rates'!B28*0.87*0.9+25</f>
        <v>18817</v>
      </c>
      <c r="C28" s="84">
        <f>'BAR BB| Open rates'!C28*0.87*0.9+25</f>
        <v>19600</v>
      </c>
      <c r="D28" s="84">
        <f>'BAR BB| Open rates'!D28*0.87*0.9+25</f>
        <v>18738.7</v>
      </c>
      <c r="E28" s="84">
        <f>'BAR BB| Open rates'!E28*0.87*0.9+25</f>
        <v>18738.7</v>
      </c>
      <c r="F28" s="84">
        <f>'BAR BB| Open rates'!F28*0.87*0.9+25</f>
        <v>24219.7</v>
      </c>
      <c r="G28" s="84">
        <f>'BAR BB| Open rates'!G28*0.87*0.9+25</f>
        <v>24219.7</v>
      </c>
      <c r="H28" s="84">
        <f>'BAR BB| Open rates'!H28*0.87*0.9+25</f>
        <v>21244.3</v>
      </c>
      <c r="I28" s="84">
        <f>'BAR BB| Open rates'!I28*0.87*0.9+25</f>
        <v>21244.3</v>
      </c>
      <c r="J28" s="84">
        <f>'BAR BB| Open rates'!J28*0.87*0.9+25</f>
        <v>19600</v>
      </c>
      <c r="K28" s="84">
        <f>'BAR BB| Open rates'!K28*0.87*0.9+25</f>
        <v>18503.8</v>
      </c>
      <c r="L28" s="84">
        <f>'BAR BB| Open rates'!L28*0.87*0.9+25</f>
        <v>19286.8</v>
      </c>
      <c r="M28" s="84">
        <f>'BAR BB| Open rates'!M28*0.87*0.9+25</f>
        <v>18503.8</v>
      </c>
      <c r="N28" s="84">
        <f>'BAR BB| Open rates'!N28*0.87*0.9+25</f>
        <v>21244.3</v>
      </c>
      <c r="O28" s="84">
        <f>'BAR BB| Open rates'!O28*0.87*0.9+25</f>
        <v>19286.8</v>
      </c>
      <c r="P28" s="84">
        <f>'BAR BB| Open rates'!P28*0.87*0.9+25</f>
        <v>18503.8</v>
      </c>
      <c r="Q28" s="84">
        <f>'BAR BB| Open rates'!Q28*0.87*0.9+25</f>
        <v>21244.3</v>
      </c>
      <c r="R28" s="84">
        <f>'BAR BB| Open rates'!R28*0.87*0.9+25</f>
        <v>23436.7</v>
      </c>
      <c r="S28" s="84">
        <f>'BAR BB| Open rates'!S28*0.87*0.9+25</f>
        <v>21244.3</v>
      </c>
      <c r="T28" s="84">
        <f>'BAR BB| Open rates'!T28*0.87*0.9+25</f>
        <v>21244.3</v>
      </c>
      <c r="U28" s="84">
        <f>'BAR BB| Open rates'!U28*0.87*0.9+25</f>
        <v>19600</v>
      </c>
      <c r="V28" s="84">
        <f>'BAR BB| Open rates'!V28*0.87*0.9+25</f>
        <v>21244.3</v>
      </c>
      <c r="W28" s="84">
        <f>'BAR BB| Open rates'!W28*0.87*0.9+25</f>
        <v>18817</v>
      </c>
      <c r="X28" s="84">
        <f>'BAR BB| Open rates'!X28*0.87*0.9+25</f>
        <v>18817</v>
      </c>
      <c r="Y28" s="84">
        <f>'BAR BB| Open rates'!Y28*0.87*0.9+25</f>
        <v>18817</v>
      </c>
      <c r="Z28" s="84">
        <f>'BAR BB| Open rates'!Z28*0.87*0.9+25</f>
        <v>18817</v>
      </c>
      <c r="AA28" s="84">
        <f>'BAR BB| Open rates'!AA28*0.87*0.9+25</f>
        <v>26568.7</v>
      </c>
      <c r="AB28" s="84">
        <f>'BAR BB| Open rates'!AB28*0.87*0.9+25</f>
        <v>18817</v>
      </c>
      <c r="AC28" s="84">
        <f>'BAR BB| Open rates'!AC28*0.87*0.9+25</f>
        <v>30483.7</v>
      </c>
      <c r="AD28" s="84">
        <f>'BAR BB| Open rates'!AD28*0.87*0.9+25</f>
        <v>30483.7</v>
      </c>
      <c r="AE28" s="84">
        <f>'BAR BB| Open rates'!AE28*0.87*0.9+25</f>
        <v>30483.7</v>
      </c>
      <c r="AF28" s="84">
        <f>'BAR BB| Open rates'!AF28*0.87*0.9+25</f>
        <v>30483.7</v>
      </c>
      <c r="AG28" s="84">
        <f>'BAR BB| Open rates'!AG28*0.87*0.9+25</f>
        <v>30483.7</v>
      </c>
      <c r="AH28" s="84">
        <f>'BAR BB| Open rates'!AH28*0.87*0.9+25</f>
        <v>30483.7</v>
      </c>
      <c r="AI28" s="84">
        <f>'BAR BB| Open rates'!AI28*0.87*0.9+25</f>
        <v>30483.7</v>
      </c>
      <c r="AJ28" s="84">
        <f>'BAR BB| Open rates'!AJ28*0.87*0.9+25</f>
        <v>30483.7</v>
      </c>
      <c r="AK28" s="84">
        <f>'BAR BB| Open rates'!AK28*0.87*0.9+25</f>
        <v>30483.7</v>
      </c>
      <c r="AL28" s="84">
        <f>'BAR BB| Open rates'!AL28*0.87*0.9+25</f>
        <v>30483.7</v>
      </c>
      <c r="AM28" s="84">
        <f>'BAR BB| Open rates'!AM28*0.87*0.9+25</f>
        <v>30483.7</v>
      </c>
      <c r="AN28" s="84">
        <f>'BAR BB| Open rates'!AN28*0.87*0.9+25</f>
        <v>30483.7</v>
      </c>
      <c r="AO28" s="84">
        <f>'BAR BB| Open rates'!AO28*0.87*0.9+25</f>
        <v>28134.7</v>
      </c>
      <c r="AP28" s="84">
        <f>'BAR BB| Open rates'!AP28*0.87*0.9+25</f>
        <v>28134.7</v>
      </c>
      <c r="AQ28" s="84">
        <f>'BAR BB| Open rates'!AQ28*0.87*0.9+25</f>
        <v>24767.8</v>
      </c>
      <c r="AR28" s="84">
        <f>'BAR BB| Open rates'!AR28*0.87*0.9+25</f>
        <v>25081</v>
      </c>
      <c r="AS28" s="84">
        <f>'BAR BB| Open rates'!AS28*0.87*0.9+25</f>
        <v>24767.8</v>
      </c>
      <c r="AT28" s="84">
        <f>'BAR BB| Open rates'!AT28*0.87*0.9+25</f>
        <v>25081</v>
      </c>
      <c r="AU28" s="84">
        <f>'BAR BB| Open rates'!AU28*0.87*0.9+25</f>
        <v>24767.8</v>
      </c>
      <c r="AV28" s="84">
        <f>'BAR BB| Open rates'!AV28*0.87*0.9+25</f>
        <v>25081</v>
      </c>
      <c r="AW28" s="84">
        <f>'BAR BB| Open rates'!AW28*0.87*0.9+25</f>
        <v>24767.8</v>
      </c>
      <c r="AX28" s="84">
        <f>'BAR BB| Open rates'!AX28*0.87*0.9+25</f>
        <v>25081</v>
      </c>
      <c r="AY28" s="84">
        <f>'BAR BB| Open rates'!AY28*0.87*0.9+25</f>
        <v>24767.8</v>
      </c>
    </row>
    <row r="29" spans="1:51" s="14" customFormat="1" ht="12" customHeight="1" x14ac:dyDescent="0.2">
      <c r="A29" s="42">
        <v>4</v>
      </c>
      <c r="B29" s="84">
        <f>'BAR BB| Open rates'!B29*0.87*0.9+25</f>
        <v>19991.5</v>
      </c>
      <c r="C29" s="84">
        <f>'BAR BB| Open rates'!C29*0.87*0.9+25</f>
        <v>20774.5</v>
      </c>
      <c r="D29" s="84">
        <f>'BAR BB| Open rates'!D29*0.87*0.9+25</f>
        <v>19913.2</v>
      </c>
      <c r="E29" s="84">
        <f>'BAR BB| Open rates'!E29*0.87*0.9+25</f>
        <v>19913.2</v>
      </c>
      <c r="F29" s="84">
        <f>'BAR BB| Open rates'!F29*0.87*0.9+25</f>
        <v>25394.2</v>
      </c>
      <c r="G29" s="84">
        <f>'BAR BB| Open rates'!G29*0.87*0.9+25</f>
        <v>25394.2</v>
      </c>
      <c r="H29" s="84">
        <f>'BAR BB| Open rates'!H29*0.87*0.9+25</f>
        <v>22418.799999999999</v>
      </c>
      <c r="I29" s="84">
        <f>'BAR BB| Open rates'!I29*0.87*0.9+25</f>
        <v>22418.799999999999</v>
      </c>
      <c r="J29" s="84">
        <f>'BAR BB| Open rates'!J29*0.87*0.9+25</f>
        <v>20774.5</v>
      </c>
      <c r="K29" s="84">
        <f>'BAR BB| Open rates'!K29*0.87*0.9+25</f>
        <v>19678.3</v>
      </c>
      <c r="L29" s="84">
        <f>'BAR BB| Open rates'!L29*0.87*0.9+25</f>
        <v>20461.3</v>
      </c>
      <c r="M29" s="84">
        <f>'BAR BB| Open rates'!M29*0.87*0.9+25</f>
        <v>19678.3</v>
      </c>
      <c r="N29" s="84">
        <f>'BAR BB| Open rates'!N29*0.87*0.9+25</f>
        <v>22418.799999999999</v>
      </c>
      <c r="O29" s="84">
        <f>'BAR BB| Open rates'!O29*0.87*0.9+25</f>
        <v>20461.3</v>
      </c>
      <c r="P29" s="84">
        <f>'BAR BB| Open rates'!P29*0.87*0.9+25</f>
        <v>19678.3</v>
      </c>
      <c r="Q29" s="84">
        <f>'BAR BB| Open rates'!Q29*0.87*0.9+25</f>
        <v>22418.799999999999</v>
      </c>
      <c r="R29" s="84">
        <f>'BAR BB| Open rates'!R29*0.87*0.9+25</f>
        <v>24611.200000000001</v>
      </c>
      <c r="S29" s="84">
        <f>'BAR BB| Open rates'!S29*0.87*0.9+25</f>
        <v>22418.799999999999</v>
      </c>
      <c r="T29" s="84">
        <f>'BAR BB| Open rates'!T29*0.87*0.9+25</f>
        <v>22418.799999999999</v>
      </c>
      <c r="U29" s="84">
        <f>'BAR BB| Open rates'!U29*0.87*0.9+25</f>
        <v>20774.5</v>
      </c>
      <c r="V29" s="84">
        <f>'BAR BB| Open rates'!V29*0.87*0.9+25</f>
        <v>22418.799999999999</v>
      </c>
      <c r="W29" s="84">
        <f>'BAR BB| Open rates'!W29*0.87*0.9+25</f>
        <v>19991.5</v>
      </c>
      <c r="X29" s="84">
        <f>'BAR BB| Open rates'!X29*0.87*0.9+25</f>
        <v>19991.5</v>
      </c>
      <c r="Y29" s="84">
        <f>'BAR BB| Open rates'!Y29*0.87*0.9+25</f>
        <v>19991.5</v>
      </c>
      <c r="Z29" s="84">
        <f>'BAR BB| Open rates'!Z29*0.87*0.9+25</f>
        <v>19991.5</v>
      </c>
      <c r="AA29" s="84">
        <f>'BAR BB| Open rates'!AA29*0.87*0.9+25</f>
        <v>27743.200000000001</v>
      </c>
      <c r="AB29" s="84">
        <f>'BAR BB| Open rates'!AB29*0.87*0.9+25</f>
        <v>19991.5</v>
      </c>
      <c r="AC29" s="84">
        <f>'BAR BB| Open rates'!AC29*0.87*0.9+25</f>
        <v>31658.2</v>
      </c>
      <c r="AD29" s="84">
        <f>'BAR BB| Open rates'!AD29*0.87*0.9+25</f>
        <v>31658.2</v>
      </c>
      <c r="AE29" s="84">
        <f>'BAR BB| Open rates'!AE29*0.87*0.9+25</f>
        <v>31658.2</v>
      </c>
      <c r="AF29" s="84">
        <f>'BAR BB| Open rates'!AF29*0.87*0.9+25</f>
        <v>31658.2</v>
      </c>
      <c r="AG29" s="84">
        <f>'BAR BB| Open rates'!AG29*0.87*0.9+25</f>
        <v>31658.2</v>
      </c>
      <c r="AH29" s="84">
        <f>'BAR BB| Open rates'!AH29*0.87*0.9+25</f>
        <v>31658.2</v>
      </c>
      <c r="AI29" s="84">
        <f>'BAR BB| Open rates'!AI29*0.87*0.9+25</f>
        <v>31658.2</v>
      </c>
      <c r="AJ29" s="84">
        <f>'BAR BB| Open rates'!AJ29*0.87*0.9+25</f>
        <v>31658.2</v>
      </c>
      <c r="AK29" s="84">
        <f>'BAR BB| Open rates'!AK29*0.87*0.9+25</f>
        <v>31658.2</v>
      </c>
      <c r="AL29" s="84">
        <f>'BAR BB| Open rates'!AL29*0.87*0.9+25</f>
        <v>31658.2</v>
      </c>
      <c r="AM29" s="84">
        <f>'BAR BB| Open rates'!AM29*0.87*0.9+25</f>
        <v>31658.2</v>
      </c>
      <c r="AN29" s="84">
        <f>'BAR BB| Open rates'!AN29*0.87*0.9+25</f>
        <v>31658.2</v>
      </c>
      <c r="AO29" s="84">
        <f>'BAR BB| Open rates'!AO29*0.87*0.9+25</f>
        <v>29309.200000000001</v>
      </c>
      <c r="AP29" s="84">
        <f>'BAR BB| Open rates'!AP29*0.87*0.9+25</f>
        <v>29309.200000000001</v>
      </c>
      <c r="AQ29" s="84">
        <f>'BAR BB| Open rates'!AQ29*0.87*0.9+25</f>
        <v>25942.3</v>
      </c>
      <c r="AR29" s="84">
        <f>'BAR BB| Open rates'!AR29*0.87*0.9+25</f>
        <v>26255.5</v>
      </c>
      <c r="AS29" s="84">
        <f>'BAR BB| Open rates'!AS29*0.87*0.9+25</f>
        <v>25942.3</v>
      </c>
      <c r="AT29" s="84">
        <f>'BAR BB| Open rates'!AT29*0.87*0.9+25</f>
        <v>26255.5</v>
      </c>
      <c r="AU29" s="84">
        <f>'BAR BB| Open rates'!AU29*0.87*0.9+25</f>
        <v>25942.3</v>
      </c>
      <c r="AV29" s="84">
        <f>'BAR BB| Open rates'!AV29*0.87*0.9+25</f>
        <v>26255.5</v>
      </c>
      <c r="AW29" s="84">
        <f>'BAR BB| Open rates'!AW29*0.87*0.9+25</f>
        <v>25942.3</v>
      </c>
      <c r="AX29" s="84">
        <f>'BAR BB| Open rates'!AX29*0.87*0.9+25</f>
        <v>26255.5</v>
      </c>
      <c r="AY29" s="84">
        <f>'BAR BB| Open rates'!AY29*0.87*0.9+25</f>
        <v>25942.3</v>
      </c>
    </row>
    <row r="30" spans="1:51" s="14" customFormat="1" ht="12" customHeight="1" x14ac:dyDescent="0.2">
      <c r="A30" s="123"/>
    </row>
    <row r="31" spans="1:51" s="14" customFormat="1" ht="12" customHeight="1" x14ac:dyDescent="0.2">
      <c r="A31" s="123"/>
    </row>
    <row r="32" spans="1:51" s="14" customFormat="1" ht="12" customHeight="1" x14ac:dyDescent="0.2">
      <c r="A32" s="231" t="s">
        <v>157</v>
      </c>
    </row>
    <row r="33" spans="1:1" s="14" customFormat="1" ht="12" customHeight="1" x14ac:dyDescent="0.2">
      <c r="A33" s="231"/>
    </row>
    <row r="34" spans="1:1" s="14" customFormat="1" ht="12" customHeight="1" x14ac:dyDescent="0.2">
      <c r="A34" s="231"/>
    </row>
    <row r="35" spans="1:1" s="14" customFormat="1" ht="12" customHeight="1" x14ac:dyDescent="0.2">
      <c r="A35" s="20"/>
    </row>
    <row r="36" spans="1:1" customFormat="1" ht="12.75" x14ac:dyDescent="0.2">
      <c r="A36" s="139" t="s">
        <v>80</v>
      </c>
    </row>
    <row r="37" spans="1:1" s="31" customFormat="1" ht="38.25" customHeight="1" x14ac:dyDescent="0.2">
      <c r="A37" s="210" t="s">
        <v>302</v>
      </c>
    </row>
    <row r="38" spans="1:1" customFormat="1" ht="38.25" customHeight="1" x14ac:dyDescent="0.2">
      <c r="A38" s="211" t="s">
        <v>303</v>
      </c>
    </row>
    <row r="39" spans="1:1" customFormat="1" ht="12.75" x14ac:dyDescent="0.2">
      <c r="A39" s="1"/>
    </row>
    <row r="40" spans="1:1" customFormat="1" ht="12.75" x14ac:dyDescent="0.2">
      <c r="A40" s="137" t="s">
        <v>58</v>
      </c>
    </row>
    <row r="41" spans="1:1" s="13" customFormat="1" ht="35.25" customHeight="1" x14ac:dyDescent="0.2">
      <c r="A41" s="150" t="s">
        <v>163</v>
      </c>
    </row>
    <row r="42" spans="1:1" s="13" customFormat="1" ht="35.25" customHeight="1" x14ac:dyDescent="0.2">
      <c r="A42" s="150" t="s">
        <v>188</v>
      </c>
    </row>
    <row r="43" spans="1:1" s="13" customFormat="1" ht="35.25" customHeight="1" x14ac:dyDescent="0.2">
      <c r="A43" s="150" t="s">
        <v>164</v>
      </c>
    </row>
    <row r="44" spans="1:1" s="13" customFormat="1" ht="13.5" customHeight="1" x14ac:dyDescent="0.2">
      <c r="A44" s="150" t="s">
        <v>165</v>
      </c>
    </row>
    <row r="45" spans="1:1" s="13" customFormat="1" ht="35.25" customHeight="1" x14ac:dyDescent="0.2">
      <c r="A45" s="150" t="s">
        <v>162</v>
      </c>
    </row>
    <row r="46" spans="1:1" s="13" customFormat="1" ht="35.25" customHeight="1" x14ac:dyDescent="0.2">
      <c r="A46" s="145" t="s">
        <v>173</v>
      </c>
    </row>
    <row r="47" spans="1:1" ht="12" customHeight="1" x14ac:dyDescent="0.2">
      <c r="A47" s="151"/>
    </row>
    <row r="48" spans="1:1" x14ac:dyDescent="0.2">
      <c r="A48" s="140" t="s">
        <v>80</v>
      </c>
    </row>
    <row r="49" spans="1:1" ht="12" customHeight="1" x14ac:dyDescent="0.2">
      <c r="A49" s="260" t="s">
        <v>152</v>
      </c>
    </row>
    <row r="50" spans="1:1" x14ac:dyDescent="0.2">
      <c r="A50" s="261"/>
    </row>
    <row r="52" spans="1:1" x14ac:dyDescent="0.2">
      <c r="A52" s="141" t="s">
        <v>65</v>
      </c>
    </row>
    <row r="53" spans="1:1" ht="84" x14ac:dyDescent="0.2">
      <c r="A53" s="142" t="s">
        <v>81</v>
      </c>
    </row>
  </sheetData>
  <mergeCells count="2">
    <mergeCell ref="A32:A34"/>
    <mergeCell ref="A49:A50"/>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52"/>
  <sheetViews>
    <sheetView zoomScaleNormal="100" workbookViewId="0">
      <pane xSplit="1" topLeftCell="B1" activePane="topRight" state="frozen"/>
      <selection activeCell="BE26" sqref="BE26:BE27"/>
      <selection pane="topRight" activeCell="D21" sqref="D21"/>
    </sheetView>
  </sheetViews>
  <sheetFormatPr defaultColWidth="10.28515625" defaultRowHeight="12" x14ac:dyDescent="0.2"/>
  <cols>
    <col min="1" max="1" width="42.28515625" style="1" customWidth="1"/>
    <col min="2" max="16384" width="10.28515625" style="2"/>
  </cols>
  <sheetData>
    <row r="1" spans="1:51" s="5" customFormat="1" ht="25.5" customHeight="1" x14ac:dyDescent="0.2">
      <c r="A1" s="47" t="s">
        <v>50</v>
      </c>
    </row>
    <row r="2" spans="1:51" s="5" customFormat="1" ht="12.75" x14ac:dyDescent="0.2">
      <c r="A2" s="6" t="s">
        <v>187</v>
      </c>
    </row>
    <row r="3" spans="1:51" s="11" customFormat="1" ht="28.5" customHeight="1" x14ac:dyDescent="0.2">
      <c r="A3" s="74" t="s">
        <v>52</v>
      </c>
      <c r="B3" s="73">
        <f>'BAR BB| Open rates'!B3</f>
        <v>45772</v>
      </c>
      <c r="C3" s="73">
        <f>'BAR BB| Open rates'!C3</f>
        <v>45773</v>
      </c>
      <c r="D3" s="73">
        <f>'BAR BB| Open rates'!D3</f>
        <v>45774</v>
      </c>
      <c r="E3" s="73">
        <f>'BAR BB| Open rates'!E3</f>
        <v>45775</v>
      </c>
      <c r="F3" s="73">
        <f>'BAR BB| Open rates'!F3</f>
        <v>45778</v>
      </c>
      <c r="G3" s="73">
        <f>'BAR BB| Open rates'!G3</f>
        <v>45779</v>
      </c>
      <c r="H3" s="73">
        <f>'BAR BB| Open rates'!H3</f>
        <v>45781</v>
      </c>
      <c r="I3" s="73">
        <f>'BAR BB| Open rates'!I3</f>
        <v>45785</v>
      </c>
      <c r="J3" s="73">
        <f>'BAR BB| Open rates'!J3</f>
        <v>45787</v>
      </c>
      <c r="K3" s="73">
        <f>'BAR BB| Open rates'!K3</f>
        <v>45788</v>
      </c>
      <c r="L3" s="73">
        <f>'BAR BB| Open rates'!L3</f>
        <v>45793</v>
      </c>
      <c r="M3" s="73">
        <f>'BAR BB| Open rates'!M3</f>
        <v>45795</v>
      </c>
      <c r="N3" s="73">
        <f>'BAR BB| Open rates'!N3</f>
        <v>45798</v>
      </c>
      <c r="O3" s="73">
        <f>'BAR BB| Open rates'!O3</f>
        <v>45802</v>
      </c>
      <c r="P3" s="73">
        <f>'BAR BB| Open rates'!P3</f>
        <v>45804</v>
      </c>
      <c r="Q3" s="73">
        <f>'BAR BB| Open rates'!Q3</f>
        <v>45805</v>
      </c>
      <c r="R3" s="73">
        <f>'BAR BB| Open rates'!R3</f>
        <v>45806</v>
      </c>
      <c r="S3" s="73">
        <f>'BAR BB| Open rates'!S3</f>
        <v>45808</v>
      </c>
      <c r="T3" s="73">
        <f>'BAR BB| Open rates'!T3</f>
        <v>45809</v>
      </c>
      <c r="U3" s="73">
        <f>'BAR BB| Open rates'!U3</f>
        <v>45810</v>
      </c>
      <c r="V3" s="73">
        <f>'BAR BB| Open rates'!V3</f>
        <v>45815</v>
      </c>
      <c r="W3" s="73">
        <f>'BAR BB| Open rates'!W3</f>
        <v>45817</v>
      </c>
      <c r="X3" s="73">
        <f>'BAR BB| Open rates'!X3</f>
        <v>45821</v>
      </c>
      <c r="Y3" s="73">
        <f>'BAR BB| Open rates'!Y3</f>
        <v>45823</v>
      </c>
      <c r="Z3" s="73">
        <f>'BAR BB| Open rates'!Z3</f>
        <v>45828</v>
      </c>
      <c r="AA3" s="73">
        <f>'BAR BB| Open rates'!AA3</f>
        <v>45831</v>
      </c>
      <c r="AB3" s="73">
        <f>'BAR BB| Open rates'!AB3</f>
        <v>45836</v>
      </c>
      <c r="AC3" s="73">
        <f>'BAR BB| Open rates'!AC3</f>
        <v>45839</v>
      </c>
      <c r="AD3" s="73">
        <f>'BAR BB| Open rates'!AD3</f>
        <v>45851</v>
      </c>
      <c r="AE3" s="73">
        <f>'BAR BB| Open rates'!AE3</f>
        <v>45852</v>
      </c>
      <c r="AF3" s="73">
        <f>'BAR BB| Open rates'!AF3</f>
        <v>45858</v>
      </c>
      <c r="AG3" s="73">
        <f>'BAR BB| Open rates'!AG3</f>
        <v>45863</v>
      </c>
      <c r="AH3" s="73">
        <f>'BAR BB| Open rates'!AH3</f>
        <v>45865</v>
      </c>
      <c r="AI3" s="73">
        <f>'BAR BB| Open rates'!AI3</f>
        <v>45870</v>
      </c>
      <c r="AJ3" s="73">
        <f>'BAR BB| Open rates'!AJ3</f>
        <v>45872</v>
      </c>
      <c r="AK3" s="73">
        <f>'BAR BB| Open rates'!AK3</f>
        <v>45877</v>
      </c>
      <c r="AL3" s="73">
        <f>'BAR BB| Open rates'!AL3</f>
        <v>45879</v>
      </c>
      <c r="AM3" s="73">
        <f>'BAR BB| Open rates'!AM3</f>
        <v>45884</v>
      </c>
      <c r="AN3" s="73">
        <f>'BAR BB| Open rates'!AN3</f>
        <v>45886</v>
      </c>
      <c r="AO3" s="73">
        <f>'BAR BB| Open rates'!AO3</f>
        <v>45891</v>
      </c>
      <c r="AP3" s="73">
        <f>'BAR BB| Open rates'!AP3</f>
        <v>45893</v>
      </c>
      <c r="AQ3" s="73">
        <f>'BAR BB| Open rates'!AQ3</f>
        <v>45901</v>
      </c>
      <c r="AR3" s="73">
        <f>'BAR BB| Open rates'!AR3</f>
        <v>45905</v>
      </c>
      <c r="AS3" s="73">
        <f>'BAR BB| Open rates'!AS3</f>
        <v>45907</v>
      </c>
      <c r="AT3" s="73">
        <f>'BAR BB| Open rates'!AT3</f>
        <v>45912</v>
      </c>
      <c r="AU3" s="73">
        <f>'BAR BB| Open rates'!AU3</f>
        <v>45914</v>
      </c>
      <c r="AV3" s="73">
        <f>'BAR BB| Open rates'!AV3</f>
        <v>45919</v>
      </c>
      <c r="AW3" s="73">
        <f>'BAR BB| Open rates'!AW3</f>
        <v>45921</v>
      </c>
      <c r="AX3" s="73">
        <f>'BAR BB| Open rates'!AX3</f>
        <v>45926</v>
      </c>
      <c r="AY3" s="73">
        <f>'BAR BB| Open rates'!AY3</f>
        <v>45928</v>
      </c>
    </row>
    <row r="4" spans="1:51" s="11" customFormat="1" ht="28.5" customHeight="1" x14ac:dyDescent="0.2">
      <c r="A4" s="8"/>
      <c r="B4" s="73">
        <f>'BAR BB| Open rates'!B4</f>
        <v>45772</v>
      </c>
      <c r="C4" s="73">
        <f>'BAR BB| Open rates'!C4</f>
        <v>45773</v>
      </c>
      <c r="D4" s="73">
        <f>'BAR BB| Open rates'!D4</f>
        <v>45774</v>
      </c>
      <c r="E4" s="73">
        <f>'BAR BB| Open rates'!E4</f>
        <v>45777</v>
      </c>
      <c r="F4" s="73">
        <f>'BAR BB| Open rates'!F4</f>
        <v>45778</v>
      </c>
      <c r="G4" s="73">
        <f>'BAR BB| Open rates'!G4</f>
        <v>45780</v>
      </c>
      <c r="H4" s="73">
        <f>'BAR BB| Open rates'!H4</f>
        <v>45784</v>
      </c>
      <c r="I4" s="73">
        <f>'BAR BB| Open rates'!I4</f>
        <v>45786</v>
      </c>
      <c r="J4" s="73">
        <f>'BAR BB| Open rates'!J4</f>
        <v>45787</v>
      </c>
      <c r="K4" s="73">
        <f>'BAR BB| Open rates'!K4</f>
        <v>45792</v>
      </c>
      <c r="L4" s="73">
        <f>'BAR BB| Open rates'!L4</f>
        <v>45794</v>
      </c>
      <c r="M4" s="73">
        <f>'BAR BB| Open rates'!M4</f>
        <v>45797</v>
      </c>
      <c r="N4" s="73">
        <f>'BAR BB| Open rates'!N4</f>
        <v>45801</v>
      </c>
      <c r="O4" s="73">
        <f>'BAR BB| Open rates'!O4</f>
        <v>45803</v>
      </c>
      <c r="P4" s="73">
        <f>'BAR BB| Open rates'!P4</f>
        <v>45804</v>
      </c>
      <c r="Q4" s="73">
        <f>'BAR BB| Open rates'!Q4</f>
        <v>45805</v>
      </c>
      <c r="R4" s="73">
        <f>'BAR BB| Open rates'!R4</f>
        <v>45807</v>
      </c>
      <c r="S4" s="73">
        <f>'BAR BB| Open rates'!S4</f>
        <v>45808</v>
      </c>
      <c r="T4" s="73">
        <f>'BAR BB| Open rates'!T4</f>
        <v>45809</v>
      </c>
      <c r="U4" s="73">
        <f>'BAR BB| Open rates'!U4</f>
        <v>45814</v>
      </c>
      <c r="V4" s="73">
        <f>'BAR BB| Open rates'!V4</f>
        <v>45816</v>
      </c>
      <c r="W4" s="73">
        <f>'BAR BB| Open rates'!W4</f>
        <v>45820</v>
      </c>
      <c r="X4" s="73">
        <f>'BAR BB| Open rates'!X4</f>
        <v>45822</v>
      </c>
      <c r="Y4" s="73">
        <f>'BAR BB| Open rates'!Y4</f>
        <v>45827</v>
      </c>
      <c r="Z4" s="73">
        <f>'BAR BB| Open rates'!Z4</f>
        <v>45830</v>
      </c>
      <c r="AA4" s="73">
        <f>'BAR BB| Open rates'!AA4</f>
        <v>45835</v>
      </c>
      <c r="AB4" s="73">
        <f>'BAR BB| Open rates'!AB4</f>
        <v>45838</v>
      </c>
      <c r="AC4" s="73">
        <f>'BAR BB| Open rates'!AC4</f>
        <v>45850</v>
      </c>
      <c r="AD4" s="73">
        <f>'BAR BB| Open rates'!AD4</f>
        <v>45851</v>
      </c>
      <c r="AE4" s="73">
        <f>'BAR BB| Open rates'!AE4</f>
        <v>45857</v>
      </c>
      <c r="AF4" s="73">
        <f>'BAR BB| Open rates'!AF4</f>
        <v>45862</v>
      </c>
      <c r="AG4" s="73">
        <f>'BAR BB| Open rates'!AG4</f>
        <v>45864</v>
      </c>
      <c r="AH4" s="73">
        <f>'BAR BB| Open rates'!AH4</f>
        <v>45869</v>
      </c>
      <c r="AI4" s="73">
        <f>'BAR BB| Open rates'!AI4</f>
        <v>45871</v>
      </c>
      <c r="AJ4" s="73">
        <f>'BAR BB| Open rates'!AJ4</f>
        <v>45876</v>
      </c>
      <c r="AK4" s="73">
        <f>'BAR BB| Open rates'!AK4</f>
        <v>45878</v>
      </c>
      <c r="AL4" s="73">
        <f>'BAR BB| Open rates'!AL4</f>
        <v>45883</v>
      </c>
      <c r="AM4" s="73">
        <f>'BAR BB| Open rates'!AM4</f>
        <v>45885</v>
      </c>
      <c r="AN4" s="73">
        <f>'BAR BB| Open rates'!AN4</f>
        <v>45890</v>
      </c>
      <c r="AO4" s="73">
        <f>'BAR BB| Open rates'!AO4</f>
        <v>45892</v>
      </c>
      <c r="AP4" s="73">
        <f>'BAR BB| Open rates'!AP4</f>
        <v>45900</v>
      </c>
      <c r="AQ4" s="73">
        <f>'BAR BB| Open rates'!AQ4</f>
        <v>45904</v>
      </c>
      <c r="AR4" s="73">
        <f>'BAR BB| Open rates'!AR4</f>
        <v>45906</v>
      </c>
      <c r="AS4" s="73">
        <f>'BAR BB| Open rates'!AS4</f>
        <v>45911</v>
      </c>
      <c r="AT4" s="73">
        <f>'BAR BB| Open rates'!AT4</f>
        <v>45913</v>
      </c>
      <c r="AU4" s="73">
        <f>'BAR BB| Open rates'!AU4</f>
        <v>45918</v>
      </c>
      <c r="AV4" s="73">
        <f>'BAR BB| Open rates'!AV4</f>
        <v>45920</v>
      </c>
      <c r="AW4" s="73">
        <f>'BAR BB| Open rates'!AW4</f>
        <v>45925</v>
      </c>
      <c r="AX4" s="73">
        <f>'BAR BB| Open rates'!AX4</f>
        <v>45927</v>
      </c>
      <c r="AY4" s="73">
        <f>'BAR BB| Open rates'!AY4</f>
        <v>45930</v>
      </c>
    </row>
    <row r="5" spans="1:51" s="14" customFormat="1" ht="12" customHeight="1" x14ac:dyDescent="0.2">
      <c r="A5" s="33" t="s">
        <v>53</v>
      </c>
    </row>
    <row r="6" spans="1:51" s="14" customFormat="1" ht="12" customHeight="1" x14ac:dyDescent="0.2">
      <c r="A6" s="42">
        <v>1</v>
      </c>
      <c r="B6" s="84">
        <f>'BAR BB| Open rates'!B6*0.85*0.9</f>
        <v>4590</v>
      </c>
      <c r="C6" s="84">
        <f>'BAR BB| Open rates'!C6*0.85*0.9</f>
        <v>5355</v>
      </c>
      <c r="D6" s="84">
        <f>'BAR BB| Open rates'!D6*0.85*0.9</f>
        <v>4513.5</v>
      </c>
      <c r="E6" s="84">
        <f>'BAR BB| Open rates'!E6*0.85*0.9</f>
        <v>4513.5</v>
      </c>
      <c r="F6" s="84">
        <f>'BAR BB| Open rates'!F6*0.85*0.9</f>
        <v>9868.5</v>
      </c>
      <c r="G6" s="84">
        <f>'BAR BB| Open rates'!G6*0.85*0.9</f>
        <v>9868.5</v>
      </c>
      <c r="H6" s="84">
        <f>'BAR BB| Open rates'!H6*0.85*0.9</f>
        <v>6961.5</v>
      </c>
      <c r="I6" s="84">
        <f>'BAR BB| Open rates'!I6*0.85*0.9</f>
        <v>6961.5</v>
      </c>
      <c r="J6" s="84">
        <f>'BAR BB| Open rates'!J6*0.85*0.9</f>
        <v>5355</v>
      </c>
      <c r="K6" s="84">
        <f>'BAR BB| Open rates'!K6*0.85*0.9</f>
        <v>4284</v>
      </c>
      <c r="L6" s="84">
        <f>'BAR BB| Open rates'!L6*0.85*0.9</f>
        <v>5049</v>
      </c>
      <c r="M6" s="84">
        <f>'BAR BB| Open rates'!M6*0.85*0.9</f>
        <v>4284</v>
      </c>
      <c r="N6" s="84">
        <f>'BAR BB| Open rates'!N6*0.85*0.9</f>
        <v>6961.5</v>
      </c>
      <c r="O6" s="84">
        <f>'BAR BB| Open rates'!O6*0.85*0.9</f>
        <v>5049</v>
      </c>
      <c r="P6" s="84">
        <f>'BAR BB| Open rates'!P6*0.85*0.9</f>
        <v>4284</v>
      </c>
      <c r="Q6" s="84">
        <f>'BAR BB| Open rates'!Q6*0.85*0.9</f>
        <v>6961.5</v>
      </c>
      <c r="R6" s="84">
        <f>'BAR BB| Open rates'!R6*0.85*0.9</f>
        <v>9103.5</v>
      </c>
      <c r="S6" s="84">
        <f>'BAR BB| Open rates'!S6*0.85*0.9</f>
        <v>6961.5</v>
      </c>
      <c r="T6" s="84">
        <f>'BAR BB| Open rates'!T6*0.85*0.9</f>
        <v>6961.5</v>
      </c>
      <c r="U6" s="84">
        <f>'BAR BB| Open rates'!U6*0.85*0.9</f>
        <v>5355</v>
      </c>
      <c r="V6" s="84">
        <f>'BAR BB| Open rates'!V6*0.85*0.9</f>
        <v>6961.5</v>
      </c>
      <c r="W6" s="84">
        <f>'BAR BB| Open rates'!W6*0.85*0.9</f>
        <v>4590</v>
      </c>
      <c r="X6" s="84">
        <f>'BAR BB| Open rates'!X6*0.85*0.9</f>
        <v>4590</v>
      </c>
      <c r="Y6" s="84">
        <f>'BAR BB| Open rates'!Y6*0.85*0.9</f>
        <v>4590</v>
      </c>
      <c r="Z6" s="84">
        <f>'BAR BB| Open rates'!Z6*0.85*0.9</f>
        <v>4590</v>
      </c>
      <c r="AA6" s="84">
        <f>'BAR BB| Open rates'!AA6*0.85*0.9</f>
        <v>12163.5</v>
      </c>
      <c r="AB6" s="84">
        <f>'BAR BB| Open rates'!AB6*0.85*0.9</f>
        <v>4590</v>
      </c>
      <c r="AC6" s="84">
        <f>'BAR BB| Open rates'!AC6*0.85*0.9</f>
        <v>10633.5</v>
      </c>
      <c r="AD6" s="84">
        <f>'BAR BB| Open rates'!AD6*0.85*0.9</f>
        <v>10633.5</v>
      </c>
      <c r="AE6" s="84">
        <f>'BAR BB| Open rates'!AE6*0.85*0.9</f>
        <v>10633.5</v>
      </c>
      <c r="AF6" s="84">
        <f>'BAR BB| Open rates'!AF6*0.85*0.9</f>
        <v>10633.5</v>
      </c>
      <c r="AG6" s="84">
        <f>'BAR BB| Open rates'!AG6*0.85*0.9</f>
        <v>10633.5</v>
      </c>
      <c r="AH6" s="84">
        <f>'BAR BB| Open rates'!AH6*0.85*0.9</f>
        <v>10633.5</v>
      </c>
      <c r="AI6" s="84">
        <f>'BAR BB| Open rates'!AI6*0.85*0.9</f>
        <v>10633.5</v>
      </c>
      <c r="AJ6" s="84">
        <f>'BAR BB| Open rates'!AJ6*0.85*0.9</f>
        <v>10633.5</v>
      </c>
      <c r="AK6" s="84">
        <f>'BAR BB| Open rates'!AK6*0.85*0.9</f>
        <v>10633.5</v>
      </c>
      <c r="AL6" s="84">
        <f>'BAR BB| Open rates'!AL6*0.85*0.9</f>
        <v>10633.5</v>
      </c>
      <c r="AM6" s="84">
        <f>'BAR BB| Open rates'!AM6*0.85*0.9</f>
        <v>10633.5</v>
      </c>
      <c r="AN6" s="84">
        <f>'BAR BB| Open rates'!AN6*0.85*0.9</f>
        <v>10633.5</v>
      </c>
      <c r="AO6" s="84">
        <f>'BAR BB| Open rates'!AO6*0.85*0.9</f>
        <v>8338.5</v>
      </c>
      <c r="AP6" s="84">
        <f>'BAR BB| Open rates'!AP6*0.85*0.9</f>
        <v>8338.5</v>
      </c>
      <c r="AQ6" s="84">
        <f>'BAR BB| Open rates'!AQ6*0.85*0.9</f>
        <v>5049</v>
      </c>
      <c r="AR6" s="84">
        <f>'BAR BB| Open rates'!AR6*0.85*0.9</f>
        <v>5355</v>
      </c>
      <c r="AS6" s="84">
        <f>'BAR BB| Open rates'!AS6*0.85*0.9</f>
        <v>5049</v>
      </c>
      <c r="AT6" s="84">
        <f>'BAR BB| Open rates'!AT6*0.85*0.9</f>
        <v>5355</v>
      </c>
      <c r="AU6" s="84">
        <f>'BAR BB| Open rates'!AU6*0.85*0.9</f>
        <v>5049</v>
      </c>
      <c r="AV6" s="84">
        <f>'BAR BB| Open rates'!AV6*0.85*0.9</f>
        <v>5355</v>
      </c>
      <c r="AW6" s="84">
        <f>'BAR BB| Open rates'!AW6*0.85*0.9</f>
        <v>5049</v>
      </c>
      <c r="AX6" s="84">
        <f>'BAR BB| Open rates'!AX6*0.85*0.9</f>
        <v>5355</v>
      </c>
      <c r="AY6" s="84">
        <f>'BAR BB| Open rates'!AY6*0.85*0.9</f>
        <v>5049</v>
      </c>
    </row>
    <row r="7" spans="1:51" s="14" customFormat="1" ht="12" customHeight="1" x14ac:dyDescent="0.2">
      <c r="A7" s="42">
        <v>2</v>
      </c>
      <c r="B7" s="84">
        <f>'BAR BB| Open rates'!B7*0.85*0.9</f>
        <v>5737.5</v>
      </c>
      <c r="C7" s="84">
        <f>'BAR BB| Open rates'!C7*0.85*0.9</f>
        <v>5355</v>
      </c>
      <c r="D7" s="84">
        <f>'BAR BB| Open rates'!D7*0.85*0.9</f>
        <v>5661</v>
      </c>
      <c r="E7" s="84">
        <f>'BAR BB| Open rates'!E7*0.85*0.9</f>
        <v>5661</v>
      </c>
      <c r="F7" s="84">
        <f>'BAR BB| Open rates'!F7*0.85*0.9</f>
        <v>11016</v>
      </c>
      <c r="G7" s="84">
        <f>'BAR BB| Open rates'!G7*0.85*0.9</f>
        <v>11016</v>
      </c>
      <c r="H7" s="84">
        <f>'BAR BB| Open rates'!H7*0.85*0.9</f>
        <v>8109</v>
      </c>
      <c r="I7" s="84">
        <f>'BAR BB| Open rates'!I7*0.85*0.9</f>
        <v>8109</v>
      </c>
      <c r="J7" s="84">
        <f>'BAR BB| Open rates'!J7*0.85*0.9</f>
        <v>6502.5</v>
      </c>
      <c r="K7" s="84">
        <f>'BAR BB| Open rates'!K7*0.85*0.9</f>
        <v>5431.5</v>
      </c>
      <c r="L7" s="84">
        <f>'BAR BB| Open rates'!L7*0.85*0.9</f>
        <v>6196.5</v>
      </c>
      <c r="M7" s="84">
        <f>'BAR BB| Open rates'!M7*0.85*0.9</f>
        <v>5431.5</v>
      </c>
      <c r="N7" s="84">
        <f>'BAR BB| Open rates'!N7*0.85*0.9</f>
        <v>8109</v>
      </c>
      <c r="O7" s="84">
        <f>'BAR BB| Open rates'!O7*0.85*0.9</f>
        <v>6196.5</v>
      </c>
      <c r="P7" s="84">
        <f>'BAR BB| Open rates'!P7*0.85*0.9</f>
        <v>5431.5</v>
      </c>
      <c r="Q7" s="84">
        <f>'BAR BB| Open rates'!Q7*0.85*0.9</f>
        <v>8109</v>
      </c>
      <c r="R7" s="84">
        <f>'BAR BB| Open rates'!R7*0.85*0.9</f>
        <v>10251</v>
      </c>
      <c r="S7" s="84">
        <f>'BAR BB| Open rates'!S7*0.85*0.9</f>
        <v>8109</v>
      </c>
      <c r="T7" s="84">
        <f>'BAR BB| Open rates'!T7*0.85*0.9</f>
        <v>8109</v>
      </c>
      <c r="U7" s="84">
        <f>'BAR BB| Open rates'!U7*0.85*0.9</f>
        <v>6502.5</v>
      </c>
      <c r="V7" s="84">
        <f>'BAR BB| Open rates'!V7*0.85*0.9</f>
        <v>8109</v>
      </c>
      <c r="W7" s="84">
        <f>'BAR BB| Open rates'!W7*0.85*0.9</f>
        <v>5737.5</v>
      </c>
      <c r="X7" s="84">
        <f>'BAR BB| Open rates'!X7*0.85*0.9</f>
        <v>5737.5</v>
      </c>
      <c r="Y7" s="84">
        <f>'BAR BB| Open rates'!Y7*0.85*0.9</f>
        <v>5737.5</v>
      </c>
      <c r="Z7" s="84">
        <f>'BAR BB| Open rates'!Z7*0.85*0.9</f>
        <v>5737.5</v>
      </c>
      <c r="AA7" s="84">
        <f>'BAR BB| Open rates'!AA7*0.85*0.9</f>
        <v>13311</v>
      </c>
      <c r="AB7" s="84">
        <f>'BAR BB| Open rates'!AB7*0.85*0.9</f>
        <v>5737.5</v>
      </c>
      <c r="AC7" s="84">
        <f>'BAR BB| Open rates'!AC7*0.85*0.9</f>
        <v>11781</v>
      </c>
      <c r="AD7" s="84">
        <f>'BAR BB| Open rates'!AD7*0.85*0.9</f>
        <v>11781</v>
      </c>
      <c r="AE7" s="84">
        <f>'BAR BB| Open rates'!AE7*0.85*0.9</f>
        <v>11781</v>
      </c>
      <c r="AF7" s="84">
        <f>'BAR BB| Open rates'!AF7*0.85*0.9</f>
        <v>11781</v>
      </c>
      <c r="AG7" s="84">
        <f>'BAR BB| Open rates'!AG7*0.85*0.9</f>
        <v>11781</v>
      </c>
      <c r="AH7" s="84">
        <f>'BAR BB| Open rates'!AH7*0.85*0.9</f>
        <v>11781</v>
      </c>
      <c r="AI7" s="84">
        <f>'BAR BB| Open rates'!AI7*0.85*0.9</f>
        <v>11781</v>
      </c>
      <c r="AJ7" s="84">
        <f>'BAR BB| Open rates'!AJ7*0.85*0.9</f>
        <v>11781</v>
      </c>
      <c r="AK7" s="84">
        <f>'BAR BB| Open rates'!AK7*0.85*0.9</f>
        <v>11781</v>
      </c>
      <c r="AL7" s="84">
        <f>'BAR BB| Open rates'!AL7*0.85*0.9</f>
        <v>11781</v>
      </c>
      <c r="AM7" s="84">
        <f>'BAR BB| Open rates'!AM7*0.85*0.9</f>
        <v>11781</v>
      </c>
      <c r="AN7" s="84">
        <f>'BAR BB| Open rates'!AN7*0.85*0.9</f>
        <v>11781</v>
      </c>
      <c r="AO7" s="84">
        <f>'BAR BB| Open rates'!AO7*0.85*0.9</f>
        <v>9486</v>
      </c>
      <c r="AP7" s="84">
        <f>'BAR BB| Open rates'!AP7*0.85*0.9</f>
        <v>9486</v>
      </c>
      <c r="AQ7" s="84">
        <f>'BAR BB| Open rates'!AQ7*0.85*0.9</f>
        <v>6196.5</v>
      </c>
      <c r="AR7" s="84">
        <f>'BAR BB| Open rates'!AR7*0.85*0.9</f>
        <v>6502.5</v>
      </c>
      <c r="AS7" s="84">
        <f>'BAR BB| Open rates'!AS7*0.85*0.9</f>
        <v>6196.5</v>
      </c>
      <c r="AT7" s="84">
        <f>'BAR BB| Open rates'!AT7*0.85*0.9</f>
        <v>6502.5</v>
      </c>
      <c r="AU7" s="84">
        <f>'BAR BB| Open rates'!AU7*0.85*0.9</f>
        <v>6196.5</v>
      </c>
      <c r="AV7" s="84">
        <f>'BAR BB| Open rates'!AV7*0.85*0.9</f>
        <v>6502.5</v>
      </c>
      <c r="AW7" s="84">
        <f>'BAR BB| Open rates'!AW7*0.85*0.9</f>
        <v>6196.5</v>
      </c>
      <c r="AX7" s="84">
        <f>'BAR BB| Open rates'!AX7*0.85*0.9</f>
        <v>6502.5</v>
      </c>
      <c r="AY7" s="84">
        <f>'BAR BB| Open rates'!AY7*0.85*0.9</f>
        <v>6196.5</v>
      </c>
    </row>
    <row r="8" spans="1:51"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s="14" customFormat="1" ht="12" customHeight="1" x14ac:dyDescent="0.2">
      <c r="A9" s="149">
        <v>1</v>
      </c>
      <c r="B9" s="84">
        <f>'BAR BB| Open rates'!B9*0.85*0.9</f>
        <v>6120</v>
      </c>
      <c r="C9" s="84">
        <f>'BAR BB| Open rates'!C9*0.85*0.9</f>
        <v>6885</v>
      </c>
      <c r="D9" s="84">
        <f>'BAR BB| Open rates'!D9*0.85*0.9</f>
        <v>6043.5</v>
      </c>
      <c r="E9" s="84">
        <f>'BAR BB| Open rates'!E9*0.85*0.9</f>
        <v>6043.5</v>
      </c>
      <c r="F9" s="84">
        <f>'BAR BB| Open rates'!F9*0.85*0.9</f>
        <v>11398.5</v>
      </c>
      <c r="G9" s="84">
        <f>'BAR BB| Open rates'!G9*0.85*0.9</f>
        <v>11398.5</v>
      </c>
      <c r="H9" s="84">
        <f>'BAR BB| Open rates'!H9*0.85*0.9</f>
        <v>8491.5</v>
      </c>
      <c r="I9" s="84">
        <f>'BAR BB| Open rates'!I9*0.85*0.9</f>
        <v>8491.5</v>
      </c>
      <c r="J9" s="84">
        <f>'BAR BB| Open rates'!J9*0.85*0.9</f>
        <v>6885</v>
      </c>
      <c r="K9" s="84">
        <f>'BAR BB| Open rates'!K9*0.85*0.9</f>
        <v>5814</v>
      </c>
      <c r="L9" s="84">
        <f>'BAR BB| Open rates'!L9*0.85*0.9</f>
        <v>6579</v>
      </c>
      <c r="M9" s="84">
        <f>'BAR BB| Open rates'!M9*0.85*0.9</f>
        <v>5814</v>
      </c>
      <c r="N9" s="84">
        <f>'BAR BB| Open rates'!N9*0.85*0.9</f>
        <v>8491.5</v>
      </c>
      <c r="O9" s="84">
        <f>'BAR BB| Open rates'!O9*0.85*0.9</f>
        <v>6579</v>
      </c>
      <c r="P9" s="84">
        <f>'BAR BB| Open rates'!P9*0.85*0.9</f>
        <v>5814</v>
      </c>
      <c r="Q9" s="84">
        <f>'BAR BB| Open rates'!Q9*0.85*0.9</f>
        <v>8491.5</v>
      </c>
      <c r="R9" s="84">
        <f>'BAR BB| Open rates'!R9*0.85*0.9</f>
        <v>10633.5</v>
      </c>
      <c r="S9" s="84">
        <f>'BAR BB| Open rates'!S9*0.85*0.9</f>
        <v>8491.5</v>
      </c>
      <c r="T9" s="84">
        <f>'BAR BB| Open rates'!T9*0.85*0.9</f>
        <v>8491.5</v>
      </c>
      <c r="U9" s="84">
        <f>'BAR BB| Open rates'!U9*0.85*0.9</f>
        <v>6885</v>
      </c>
      <c r="V9" s="84">
        <f>'BAR BB| Open rates'!V9*0.85*0.9</f>
        <v>8491.5</v>
      </c>
      <c r="W9" s="84">
        <f>'BAR BB| Open rates'!W9*0.85*0.9</f>
        <v>6120</v>
      </c>
      <c r="X9" s="84">
        <f>'BAR BB| Open rates'!X9*0.85*0.9</f>
        <v>6120</v>
      </c>
      <c r="Y9" s="84">
        <f>'BAR BB| Open rates'!Y9*0.85*0.9</f>
        <v>6120</v>
      </c>
      <c r="Z9" s="84">
        <f>'BAR BB| Open rates'!Z9*0.85*0.9</f>
        <v>6120</v>
      </c>
      <c r="AA9" s="84">
        <f>'BAR BB| Open rates'!AA9*0.85*0.9</f>
        <v>13693.5</v>
      </c>
      <c r="AB9" s="84">
        <f>'BAR BB| Open rates'!AB9*0.85*0.9</f>
        <v>6120</v>
      </c>
      <c r="AC9" s="84">
        <f>'BAR BB| Open rates'!AC9*0.85*0.9</f>
        <v>12163.5</v>
      </c>
      <c r="AD9" s="84">
        <f>'BAR BB| Open rates'!AD9*0.85*0.9</f>
        <v>12163.5</v>
      </c>
      <c r="AE9" s="84">
        <f>'BAR BB| Open rates'!AE9*0.85*0.9</f>
        <v>12163.5</v>
      </c>
      <c r="AF9" s="84">
        <f>'BAR BB| Open rates'!AF9*0.85*0.9</f>
        <v>12163.5</v>
      </c>
      <c r="AG9" s="84">
        <f>'BAR BB| Open rates'!AG9*0.85*0.9</f>
        <v>12163.5</v>
      </c>
      <c r="AH9" s="84">
        <f>'BAR BB| Open rates'!AH9*0.85*0.9</f>
        <v>12163.5</v>
      </c>
      <c r="AI9" s="84">
        <f>'BAR BB| Open rates'!AI9*0.85*0.9</f>
        <v>12163.5</v>
      </c>
      <c r="AJ9" s="84">
        <f>'BAR BB| Open rates'!AJ9*0.85*0.9</f>
        <v>12163.5</v>
      </c>
      <c r="AK9" s="84">
        <f>'BAR BB| Open rates'!AK9*0.85*0.9</f>
        <v>12163.5</v>
      </c>
      <c r="AL9" s="84">
        <f>'BAR BB| Open rates'!AL9*0.85*0.9</f>
        <v>12163.5</v>
      </c>
      <c r="AM9" s="84">
        <f>'BAR BB| Open rates'!AM9*0.85*0.9</f>
        <v>12163.5</v>
      </c>
      <c r="AN9" s="84">
        <f>'BAR BB| Open rates'!AN9*0.85*0.9</f>
        <v>12163.5</v>
      </c>
      <c r="AO9" s="84">
        <f>'BAR BB| Open rates'!AO9*0.85*0.9</f>
        <v>9868.5</v>
      </c>
      <c r="AP9" s="84">
        <f>'BAR BB| Open rates'!AP9*0.85*0.9</f>
        <v>9868.5</v>
      </c>
      <c r="AQ9" s="84">
        <f>'BAR BB| Open rates'!AQ9*0.85*0.9</f>
        <v>6579</v>
      </c>
      <c r="AR9" s="84">
        <f>'BAR BB| Open rates'!AR9*0.85*0.9</f>
        <v>6885</v>
      </c>
      <c r="AS9" s="84">
        <f>'BAR BB| Open rates'!AS9*0.85*0.9</f>
        <v>6579</v>
      </c>
      <c r="AT9" s="84">
        <f>'BAR BB| Open rates'!AT9*0.85*0.9</f>
        <v>6885</v>
      </c>
      <c r="AU9" s="84">
        <f>'BAR BB| Open rates'!AU9*0.85*0.9</f>
        <v>6579</v>
      </c>
      <c r="AV9" s="84">
        <f>'BAR BB| Open rates'!AV9*0.85*0.9</f>
        <v>6885</v>
      </c>
      <c r="AW9" s="84">
        <f>'BAR BB| Open rates'!AW9*0.85*0.9</f>
        <v>6579</v>
      </c>
      <c r="AX9" s="84">
        <f>'BAR BB| Open rates'!AX9*0.85*0.9</f>
        <v>6885</v>
      </c>
      <c r="AY9" s="84">
        <f>'BAR BB| Open rates'!AY9*0.85*0.9</f>
        <v>6579</v>
      </c>
    </row>
    <row r="10" spans="1:51" s="14" customFormat="1" ht="12" customHeight="1" x14ac:dyDescent="0.2">
      <c r="A10" s="149">
        <v>2</v>
      </c>
      <c r="B10" s="84">
        <f>'BAR BB| Open rates'!B10*0.85*0.9</f>
        <v>7267.5</v>
      </c>
      <c r="C10" s="84">
        <f>'BAR BB| Open rates'!C10*0.85*0.9</f>
        <v>8032.5</v>
      </c>
      <c r="D10" s="84">
        <f>'BAR BB| Open rates'!D10*0.85*0.9</f>
        <v>7191</v>
      </c>
      <c r="E10" s="84">
        <f>'BAR BB| Open rates'!E10*0.85*0.9</f>
        <v>7191</v>
      </c>
      <c r="F10" s="84">
        <f>'BAR BB| Open rates'!F10*0.85*0.9</f>
        <v>12546</v>
      </c>
      <c r="G10" s="84">
        <f>'BAR BB| Open rates'!G10*0.85*0.9</f>
        <v>12546</v>
      </c>
      <c r="H10" s="84">
        <f>'BAR BB| Open rates'!H10*0.85*0.9</f>
        <v>9639</v>
      </c>
      <c r="I10" s="84">
        <f>'BAR BB| Open rates'!I10*0.85*0.9</f>
        <v>9639</v>
      </c>
      <c r="J10" s="84">
        <f>'BAR BB| Open rates'!J10*0.85*0.9</f>
        <v>8032.5</v>
      </c>
      <c r="K10" s="84">
        <f>'BAR BB| Open rates'!K10*0.85*0.9</f>
        <v>6961.5</v>
      </c>
      <c r="L10" s="84">
        <f>'BAR BB| Open rates'!L10*0.85*0.9</f>
        <v>7726.5</v>
      </c>
      <c r="M10" s="84">
        <f>'BAR BB| Open rates'!M10*0.85*0.9</f>
        <v>6961.5</v>
      </c>
      <c r="N10" s="84">
        <f>'BAR BB| Open rates'!N10*0.85*0.9</f>
        <v>9639</v>
      </c>
      <c r="O10" s="84">
        <f>'BAR BB| Open rates'!O10*0.85*0.9</f>
        <v>7726.5</v>
      </c>
      <c r="P10" s="84">
        <f>'BAR BB| Open rates'!P10*0.85*0.9</f>
        <v>6961.5</v>
      </c>
      <c r="Q10" s="84">
        <f>'BAR BB| Open rates'!Q10*0.85*0.9</f>
        <v>9639</v>
      </c>
      <c r="R10" s="84">
        <f>'BAR BB| Open rates'!R10*0.85*0.9</f>
        <v>11781</v>
      </c>
      <c r="S10" s="84">
        <f>'BAR BB| Open rates'!S10*0.85*0.9</f>
        <v>9639</v>
      </c>
      <c r="T10" s="84">
        <f>'BAR BB| Open rates'!T10*0.85*0.9</f>
        <v>9639</v>
      </c>
      <c r="U10" s="84">
        <f>'BAR BB| Open rates'!U10*0.85*0.9</f>
        <v>8032.5</v>
      </c>
      <c r="V10" s="84">
        <f>'BAR BB| Open rates'!V10*0.85*0.9</f>
        <v>9639</v>
      </c>
      <c r="W10" s="84">
        <f>'BAR BB| Open rates'!W10*0.85*0.9</f>
        <v>7267.5</v>
      </c>
      <c r="X10" s="84">
        <f>'BAR BB| Open rates'!X10*0.85*0.9</f>
        <v>7267.5</v>
      </c>
      <c r="Y10" s="84">
        <f>'BAR BB| Open rates'!Y10*0.85*0.9</f>
        <v>7267.5</v>
      </c>
      <c r="Z10" s="84">
        <f>'BAR BB| Open rates'!Z10*0.85*0.9</f>
        <v>7267.5</v>
      </c>
      <c r="AA10" s="84">
        <f>'BAR BB| Open rates'!AA10*0.85*0.9</f>
        <v>14841</v>
      </c>
      <c r="AB10" s="84">
        <f>'BAR BB| Open rates'!AB10*0.85*0.9</f>
        <v>7267.5</v>
      </c>
      <c r="AC10" s="84">
        <f>'BAR BB| Open rates'!AC10*0.85*0.9</f>
        <v>13311</v>
      </c>
      <c r="AD10" s="84">
        <f>'BAR BB| Open rates'!AD10*0.85*0.9</f>
        <v>13311</v>
      </c>
      <c r="AE10" s="84">
        <f>'BAR BB| Open rates'!AE10*0.85*0.9</f>
        <v>13311</v>
      </c>
      <c r="AF10" s="84">
        <f>'BAR BB| Open rates'!AF10*0.85*0.9</f>
        <v>13311</v>
      </c>
      <c r="AG10" s="84">
        <f>'BAR BB| Open rates'!AG10*0.85*0.9</f>
        <v>13311</v>
      </c>
      <c r="AH10" s="84">
        <f>'BAR BB| Open rates'!AH10*0.85*0.9</f>
        <v>13311</v>
      </c>
      <c r="AI10" s="84">
        <f>'BAR BB| Open rates'!AI10*0.85*0.9</f>
        <v>13311</v>
      </c>
      <c r="AJ10" s="84">
        <f>'BAR BB| Open rates'!AJ10*0.85*0.9</f>
        <v>13311</v>
      </c>
      <c r="AK10" s="84">
        <f>'BAR BB| Open rates'!AK10*0.85*0.9</f>
        <v>13311</v>
      </c>
      <c r="AL10" s="84">
        <f>'BAR BB| Open rates'!AL10*0.85*0.9</f>
        <v>13311</v>
      </c>
      <c r="AM10" s="84">
        <f>'BAR BB| Open rates'!AM10*0.85*0.9</f>
        <v>13311</v>
      </c>
      <c r="AN10" s="84">
        <f>'BAR BB| Open rates'!AN10*0.85*0.9</f>
        <v>13311</v>
      </c>
      <c r="AO10" s="84">
        <f>'BAR BB| Open rates'!AO10*0.85*0.9</f>
        <v>11016</v>
      </c>
      <c r="AP10" s="84">
        <f>'BAR BB| Open rates'!AP10*0.85*0.9</f>
        <v>11016</v>
      </c>
      <c r="AQ10" s="84">
        <f>'BAR BB| Open rates'!AQ10*0.85*0.9</f>
        <v>7726.5</v>
      </c>
      <c r="AR10" s="84">
        <f>'BAR BB| Open rates'!AR10*0.85*0.9</f>
        <v>8032.5</v>
      </c>
      <c r="AS10" s="84">
        <f>'BAR BB| Open rates'!AS10*0.85*0.9</f>
        <v>7726.5</v>
      </c>
      <c r="AT10" s="84">
        <f>'BAR BB| Open rates'!AT10*0.85*0.9</f>
        <v>8032.5</v>
      </c>
      <c r="AU10" s="84">
        <f>'BAR BB| Open rates'!AU10*0.85*0.9</f>
        <v>7726.5</v>
      </c>
      <c r="AV10" s="84">
        <f>'BAR BB| Open rates'!AV10*0.85*0.9</f>
        <v>8032.5</v>
      </c>
      <c r="AW10" s="84">
        <f>'BAR BB| Open rates'!AW10*0.85*0.9</f>
        <v>7726.5</v>
      </c>
      <c r="AX10" s="84">
        <f>'BAR BB| Open rates'!AX10*0.85*0.9</f>
        <v>8032.5</v>
      </c>
      <c r="AY10" s="84">
        <f>'BAR BB| Open rates'!AY10*0.85*0.9</f>
        <v>7726.5</v>
      </c>
    </row>
    <row r="11" spans="1:51"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row>
    <row r="12" spans="1:51" s="14" customFormat="1" ht="12" customHeight="1" x14ac:dyDescent="0.2">
      <c r="A12" s="149">
        <v>1</v>
      </c>
      <c r="B12" s="84">
        <f>'BAR BB| Open rates'!B12*0.85*0.9</f>
        <v>6885</v>
      </c>
      <c r="C12" s="84">
        <f>'BAR BB| Open rates'!C12*0.85*0.9</f>
        <v>7650</v>
      </c>
      <c r="D12" s="84">
        <f>'BAR BB| Open rates'!D12*0.85*0.9</f>
        <v>6808.5</v>
      </c>
      <c r="E12" s="84">
        <f>'BAR BB| Open rates'!E12*0.85*0.9</f>
        <v>6808.5</v>
      </c>
      <c r="F12" s="84">
        <f>'BAR BB| Open rates'!F12*0.85*0.9</f>
        <v>12163.5</v>
      </c>
      <c r="G12" s="84">
        <f>'BAR BB| Open rates'!G12*0.85*0.9</f>
        <v>12163.5</v>
      </c>
      <c r="H12" s="84">
        <f>'BAR BB| Open rates'!H12*0.85*0.9</f>
        <v>9256.5</v>
      </c>
      <c r="I12" s="84">
        <f>'BAR BB| Open rates'!I12*0.85*0.9</f>
        <v>9256.5</v>
      </c>
      <c r="J12" s="84">
        <f>'BAR BB| Open rates'!J12*0.85*0.9</f>
        <v>7650</v>
      </c>
      <c r="K12" s="84">
        <f>'BAR BB| Open rates'!K12*0.85*0.9</f>
        <v>6579</v>
      </c>
      <c r="L12" s="84">
        <f>'BAR BB| Open rates'!L12*0.85*0.9</f>
        <v>7344</v>
      </c>
      <c r="M12" s="84">
        <f>'BAR BB| Open rates'!M12*0.85*0.9</f>
        <v>6579</v>
      </c>
      <c r="N12" s="84">
        <f>'BAR BB| Open rates'!N12*0.85*0.9</f>
        <v>9256.5</v>
      </c>
      <c r="O12" s="84">
        <f>'BAR BB| Open rates'!O12*0.85*0.9</f>
        <v>7344</v>
      </c>
      <c r="P12" s="84">
        <f>'BAR BB| Open rates'!P12*0.85*0.9</f>
        <v>6579</v>
      </c>
      <c r="Q12" s="84">
        <f>'BAR BB| Open rates'!Q12*0.85*0.9</f>
        <v>9256.5</v>
      </c>
      <c r="R12" s="84">
        <f>'BAR BB| Open rates'!R12*0.85*0.9</f>
        <v>11398.5</v>
      </c>
      <c r="S12" s="84">
        <f>'BAR BB| Open rates'!S12*0.85*0.9</f>
        <v>9256.5</v>
      </c>
      <c r="T12" s="84">
        <f>'BAR BB| Open rates'!T12*0.85*0.9</f>
        <v>9256.5</v>
      </c>
      <c r="U12" s="84">
        <f>'BAR BB| Open rates'!U12*0.85*0.9</f>
        <v>7650</v>
      </c>
      <c r="V12" s="84">
        <f>'BAR BB| Open rates'!V12*0.85*0.9</f>
        <v>9256.5</v>
      </c>
      <c r="W12" s="84">
        <f>'BAR BB| Open rates'!W12*0.85*0.9</f>
        <v>6885</v>
      </c>
      <c r="X12" s="84">
        <f>'BAR BB| Open rates'!X12*0.85*0.9</f>
        <v>6885</v>
      </c>
      <c r="Y12" s="84">
        <f>'BAR BB| Open rates'!Y12*0.85*0.9</f>
        <v>6885</v>
      </c>
      <c r="Z12" s="84">
        <f>'BAR BB| Open rates'!Z12*0.85*0.9</f>
        <v>6885</v>
      </c>
      <c r="AA12" s="84">
        <f>'BAR BB| Open rates'!AA12*0.85*0.9</f>
        <v>14458.5</v>
      </c>
      <c r="AB12" s="84">
        <f>'BAR BB| Open rates'!AB12*0.85*0.9</f>
        <v>6885</v>
      </c>
      <c r="AC12" s="84">
        <f>'BAR BB| Open rates'!AC12*0.85*0.9</f>
        <v>12928.5</v>
      </c>
      <c r="AD12" s="84">
        <f>'BAR BB| Open rates'!AD12*0.85*0.9</f>
        <v>12928.5</v>
      </c>
      <c r="AE12" s="84">
        <f>'BAR BB| Open rates'!AE12*0.85*0.9</f>
        <v>12928.5</v>
      </c>
      <c r="AF12" s="84">
        <f>'BAR BB| Open rates'!AF12*0.85*0.9</f>
        <v>12928.5</v>
      </c>
      <c r="AG12" s="84">
        <f>'BAR BB| Open rates'!AG12*0.85*0.9</f>
        <v>12928.5</v>
      </c>
      <c r="AH12" s="84">
        <f>'BAR BB| Open rates'!AH12*0.85*0.9</f>
        <v>12928.5</v>
      </c>
      <c r="AI12" s="84">
        <f>'BAR BB| Open rates'!AI12*0.85*0.9</f>
        <v>12928.5</v>
      </c>
      <c r="AJ12" s="84">
        <f>'BAR BB| Open rates'!AJ12*0.85*0.9</f>
        <v>12928.5</v>
      </c>
      <c r="AK12" s="84">
        <f>'BAR BB| Open rates'!AK12*0.85*0.9</f>
        <v>12928.5</v>
      </c>
      <c r="AL12" s="84">
        <f>'BAR BB| Open rates'!AL12*0.85*0.9</f>
        <v>12928.5</v>
      </c>
      <c r="AM12" s="84">
        <f>'BAR BB| Open rates'!AM12*0.85*0.9</f>
        <v>12928.5</v>
      </c>
      <c r="AN12" s="84">
        <f>'BAR BB| Open rates'!AN12*0.85*0.9</f>
        <v>12928.5</v>
      </c>
      <c r="AO12" s="84">
        <f>'BAR BB| Open rates'!AO12*0.85*0.9</f>
        <v>10633.5</v>
      </c>
      <c r="AP12" s="84">
        <f>'BAR BB| Open rates'!AP12*0.85*0.9</f>
        <v>10633.5</v>
      </c>
      <c r="AQ12" s="84">
        <f>'BAR BB| Open rates'!AQ12*0.85*0.9</f>
        <v>7344</v>
      </c>
      <c r="AR12" s="84">
        <f>'BAR BB| Open rates'!AR12*0.85*0.9</f>
        <v>7650</v>
      </c>
      <c r="AS12" s="84">
        <f>'BAR BB| Open rates'!AS12*0.85*0.9</f>
        <v>7344</v>
      </c>
      <c r="AT12" s="84">
        <f>'BAR BB| Open rates'!AT12*0.85*0.9</f>
        <v>7650</v>
      </c>
      <c r="AU12" s="84">
        <f>'BAR BB| Open rates'!AU12*0.85*0.9</f>
        <v>7344</v>
      </c>
      <c r="AV12" s="84">
        <f>'BAR BB| Open rates'!AV12*0.85*0.9</f>
        <v>7650</v>
      </c>
      <c r="AW12" s="84">
        <f>'BAR BB| Open rates'!AW12*0.85*0.9</f>
        <v>7344</v>
      </c>
      <c r="AX12" s="84">
        <f>'BAR BB| Open rates'!AX12*0.85*0.9</f>
        <v>7650</v>
      </c>
      <c r="AY12" s="84">
        <f>'BAR BB| Open rates'!AY12*0.85*0.9</f>
        <v>7344</v>
      </c>
    </row>
    <row r="13" spans="1:51" s="14" customFormat="1" ht="12" customHeight="1" x14ac:dyDescent="0.2">
      <c r="A13" s="149">
        <v>2</v>
      </c>
      <c r="B13" s="84">
        <f>'BAR BB| Open rates'!B13*0.85*0.9</f>
        <v>8032.5</v>
      </c>
      <c r="C13" s="84">
        <f>'BAR BB| Open rates'!C13*0.85*0.9</f>
        <v>8797.5</v>
      </c>
      <c r="D13" s="84">
        <f>'BAR BB| Open rates'!D13*0.85*0.9</f>
        <v>7956</v>
      </c>
      <c r="E13" s="84">
        <f>'BAR BB| Open rates'!E13*0.85*0.9</f>
        <v>7956</v>
      </c>
      <c r="F13" s="84">
        <f>'BAR BB| Open rates'!F13*0.85*0.9</f>
        <v>13311</v>
      </c>
      <c r="G13" s="84">
        <f>'BAR BB| Open rates'!G13*0.85*0.9</f>
        <v>13311</v>
      </c>
      <c r="H13" s="84">
        <f>'BAR BB| Open rates'!H13*0.85*0.9</f>
        <v>10404</v>
      </c>
      <c r="I13" s="84">
        <f>'BAR BB| Open rates'!I13*0.85*0.9</f>
        <v>10404</v>
      </c>
      <c r="J13" s="84">
        <f>'BAR BB| Open rates'!J13*0.85*0.9</f>
        <v>8797.5</v>
      </c>
      <c r="K13" s="84">
        <f>'BAR BB| Open rates'!K13*0.85*0.9</f>
        <v>7726.5</v>
      </c>
      <c r="L13" s="84">
        <f>'BAR BB| Open rates'!L13*0.85*0.9</f>
        <v>8491.5</v>
      </c>
      <c r="M13" s="84">
        <f>'BAR BB| Open rates'!M13*0.85*0.9</f>
        <v>7726.5</v>
      </c>
      <c r="N13" s="84">
        <f>'BAR BB| Open rates'!N13*0.85*0.9</f>
        <v>10404</v>
      </c>
      <c r="O13" s="84">
        <f>'BAR BB| Open rates'!O13*0.85*0.9</f>
        <v>8491.5</v>
      </c>
      <c r="P13" s="84">
        <f>'BAR BB| Open rates'!P13*0.85*0.9</f>
        <v>7726.5</v>
      </c>
      <c r="Q13" s="84">
        <f>'BAR BB| Open rates'!Q13*0.85*0.9</f>
        <v>10404</v>
      </c>
      <c r="R13" s="84">
        <f>'BAR BB| Open rates'!R13*0.85*0.9</f>
        <v>12546</v>
      </c>
      <c r="S13" s="84">
        <f>'BAR BB| Open rates'!S13*0.85*0.9</f>
        <v>10404</v>
      </c>
      <c r="T13" s="84">
        <f>'BAR BB| Open rates'!T13*0.85*0.9</f>
        <v>10404</v>
      </c>
      <c r="U13" s="84">
        <f>'BAR BB| Open rates'!U13*0.85*0.9</f>
        <v>8797.5</v>
      </c>
      <c r="V13" s="84">
        <f>'BAR BB| Open rates'!V13*0.85*0.9</f>
        <v>10404</v>
      </c>
      <c r="W13" s="84">
        <f>'BAR BB| Open rates'!W13*0.85*0.9</f>
        <v>8032.5</v>
      </c>
      <c r="X13" s="84">
        <f>'BAR BB| Open rates'!X13*0.85*0.9</f>
        <v>8032.5</v>
      </c>
      <c r="Y13" s="84">
        <f>'BAR BB| Open rates'!Y13*0.85*0.9</f>
        <v>8032.5</v>
      </c>
      <c r="Z13" s="84">
        <f>'BAR BB| Open rates'!Z13*0.85*0.9</f>
        <v>8032.5</v>
      </c>
      <c r="AA13" s="84">
        <f>'BAR BB| Open rates'!AA13*0.85*0.9</f>
        <v>15606</v>
      </c>
      <c r="AB13" s="84">
        <f>'BAR BB| Open rates'!AB13*0.85*0.9</f>
        <v>8032.5</v>
      </c>
      <c r="AC13" s="84">
        <f>'BAR BB| Open rates'!AC13*0.85*0.9</f>
        <v>14076</v>
      </c>
      <c r="AD13" s="84">
        <f>'BAR BB| Open rates'!AD13*0.85*0.9</f>
        <v>14076</v>
      </c>
      <c r="AE13" s="84">
        <f>'BAR BB| Open rates'!AE13*0.85*0.9</f>
        <v>14076</v>
      </c>
      <c r="AF13" s="84">
        <f>'BAR BB| Open rates'!AF13*0.85*0.9</f>
        <v>14076</v>
      </c>
      <c r="AG13" s="84">
        <f>'BAR BB| Open rates'!AG13*0.85*0.9</f>
        <v>14076</v>
      </c>
      <c r="AH13" s="84">
        <f>'BAR BB| Open rates'!AH13*0.85*0.9</f>
        <v>14076</v>
      </c>
      <c r="AI13" s="84">
        <f>'BAR BB| Open rates'!AI13*0.85*0.9</f>
        <v>14076</v>
      </c>
      <c r="AJ13" s="84">
        <f>'BAR BB| Open rates'!AJ13*0.85*0.9</f>
        <v>14076</v>
      </c>
      <c r="AK13" s="84">
        <f>'BAR BB| Open rates'!AK13*0.85*0.9</f>
        <v>14076</v>
      </c>
      <c r="AL13" s="84">
        <f>'BAR BB| Open rates'!AL13*0.85*0.9</f>
        <v>14076</v>
      </c>
      <c r="AM13" s="84">
        <f>'BAR BB| Open rates'!AM13*0.85*0.9</f>
        <v>14076</v>
      </c>
      <c r="AN13" s="84">
        <f>'BAR BB| Open rates'!AN13*0.85*0.9</f>
        <v>14076</v>
      </c>
      <c r="AO13" s="84">
        <f>'BAR BB| Open rates'!AO13*0.85*0.9</f>
        <v>11781</v>
      </c>
      <c r="AP13" s="84">
        <f>'BAR BB| Open rates'!AP13*0.85*0.9</f>
        <v>11781</v>
      </c>
      <c r="AQ13" s="84">
        <f>'BAR BB| Open rates'!AQ13*0.85*0.9</f>
        <v>8491.5</v>
      </c>
      <c r="AR13" s="84">
        <f>'BAR BB| Open rates'!AR13*0.85*0.9</f>
        <v>8797.5</v>
      </c>
      <c r="AS13" s="84">
        <f>'BAR BB| Open rates'!AS13*0.85*0.9</f>
        <v>8491.5</v>
      </c>
      <c r="AT13" s="84">
        <f>'BAR BB| Open rates'!AT13*0.85*0.9</f>
        <v>8797.5</v>
      </c>
      <c r="AU13" s="84">
        <f>'BAR BB| Open rates'!AU13*0.85*0.9</f>
        <v>8491.5</v>
      </c>
      <c r="AV13" s="84">
        <f>'BAR BB| Open rates'!AV13*0.85*0.9</f>
        <v>8797.5</v>
      </c>
      <c r="AW13" s="84">
        <f>'BAR BB| Open rates'!AW13*0.85*0.9</f>
        <v>8491.5</v>
      </c>
      <c r="AX13" s="84">
        <f>'BAR BB| Open rates'!AX13*0.85*0.9</f>
        <v>8797.5</v>
      </c>
      <c r="AY13" s="84">
        <f>'BAR BB| Open rates'!AY13*0.85*0.9</f>
        <v>8491.5</v>
      </c>
    </row>
    <row r="14" spans="1:51"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14" customFormat="1" ht="12" customHeight="1" x14ac:dyDescent="0.2">
      <c r="A15" s="42">
        <v>1</v>
      </c>
      <c r="B15" s="84">
        <f>'BAR BB| Open rates'!B15*0.85*0.9</f>
        <v>9639</v>
      </c>
      <c r="C15" s="84">
        <f>'BAR BB| Open rates'!C15*0.85*0.9</f>
        <v>10404</v>
      </c>
      <c r="D15" s="84">
        <f>'BAR BB| Open rates'!D15*0.85*0.9</f>
        <v>9562.5</v>
      </c>
      <c r="E15" s="84">
        <f>'BAR BB| Open rates'!E15*0.85*0.9</f>
        <v>9562.5</v>
      </c>
      <c r="F15" s="84">
        <f>'BAR BB| Open rates'!F15*0.85*0.9</f>
        <v>14917.5</v>
      </c>
      <c r="G15" s="84">
        <f>'BAR BB| Open rates'!G15*0.85*0.9</f>
        <v>14917.5</v>
      </c>
      <c r="H15" s="84">
        <f>'BAR BB| Open rates'!H15*0.85*0.9</f>
        <v>12010.5</v>
      </c>
      <c r="I15" s="84">
        <f>'BAR BB| Open rates'!I15*0.85*0.9</f>
        <v>12010.5</v>
      </c>
      <c r="J15" s="84">
        <f>'BAR BB| Open rates'!J15*0.85*0.9</f>
        <v>10404</v>
      </c>
      <c r="K15" s="84">
        <f>'BAR BB| Open rates'!K15*0.85*0.9</f>
        <v>9333</v>
      </c>
      <c r="L15" s="84">
        <f>'BAR BB| Open rates'!L15*0.85*0.9</f>
        <v>10098</v>
      </c>
      <c r="M15" s="84">
        <f>'BAR BB| Open rates'!M15*0.85*0.9</f>
        <v>9333</v>
      </c>
      <c r="N15" s="84">
        <f>'BAR BB| Open rates'!N15*0.85*0.9</f>
        <v>12010.5</v>
      </c>
      <c r="O15" s="84">
        <f>'BAR BB| Open rates'!O15*0.85*0.9</f>
        <v>10098</v>
      </c>
      <c r="P15" s="84">
        <f>'BAR BB| Open rates'!P15*0.85*0.9</f>
        <v>9333</v>
      </c>
      <c r="Q15" s="84">
        <f>'BAR BB| Open rates'!Q15*0.85*0.9</f>
        <v>12010.5</v>
      </c>
      <c r="R15" s="84">
        <f>'BAR BB| Open rates'!R15*0.85*0.9</f>
        <v>14152.5</v>
      </c>
      <c r="S15" s="84">
        <f>'BAR BB| Open rates'!S15*0.85*0.9</f>
        <v>12010.5</v>
      </c>
      <c r="T15" s="84">
        <f>'BAR BB| Open rates'!T15*0.85*0.9</f>
        <v>12010.5</v>
      </c>
      <c r="U15" s="84">
        <f>'BAR BB| Open rates'!U15*0.85*0.9</f>
        <v>10404</v>
      </c>
      <c r="V15" s="84">
        <f>'BAR BB| Open rates'!V15*0.85*0.9</f>
        <v>12010.5</v>
      </c>
      <c r="W15" s="84">
        <f>'BAR BB| Open rates'!W15*0.85*0.9</f>
        <v>9639</v>
      </c>
      <c r="X15" s="84">
        <f>'BAR BB| Open rates'!X15*0.85*0.9</f>
        <v>9639</v>
      </c>
      <c r="Y15" s="84">
        <f>'BAR BB| Open rates'!Y15*0.85*0.9</f>
        <v>9639</v>
      </c>
      <c r="Z15" s="84">
        <f>'BAR BB| Open rates'!Z15*0.85*0.9</f>
        <v>9639</v>
      </c>
      <c r="AA15" s="84">
        <f>'BAR BB| Open rates'!AA15*0.85*0.9</f>
        <v>17212.5</v>
      </c>
      <c r="AB15" s="84">
        <f>'BAR BB| Open rates'!AB15*0.85*0.9</f>
        <v>9639</v>
      </c>
      <c r="AC15" s="84">
        <f>'BAR BB| Open rates'!AC15*0.85*0.9</f>
        <v>16447.5</v>
      </c>
      <c r="AD15" s="84">
        <f>'BAR BB| Open rates'!AD15*0.85*0.9</f>
        <v>16447.5</v>
      </c>
      <c r="AE15" s="84">
        <f>'BAR BB| Open rates'!AE15*0.85*0.9</f>
        <v>16447.5</v>
      </c>
      <c r="AF15" s="84">
        <f>'BAR BB| Open rates'!AF15*0.85*0.9</f>
        <v>16447.5</v>
      </c>
      <c r="AG15" s="84">
        <f>'BAR BB| Open rates'!AG15*0.85*0.9</f>
        <v>16447.5</v>
      </c>
      <c r="AH15" s="84">
        <f>'BAR BB| Open rates'!AH15*0.85*0.9</f>
        <v>16447.5</v>
      </c>
      <c r="AI15" s="84">
        <f>'BAR BB| Open rates'!AI15*0.85*0.9</f>
        <v>16447.5</v>
      </c>
      <c r="AJ15" s="84">
        <f>'BAR BB| Open rates'!AJ15*0.85*0.9</f>
        <v>16447.5</v>
      </c>
      <c r="AK15" s="84">
        <f>'BAR BB| Open rates'!AK15*0.85*0.9</f>
        <v>16447.5</v>
      </c>
      <c r="AL15" s="84">
        <f>'BAR BB| Open rates'!AL15*0.85*0.9</f>
        <v>16447.5</v>
      </c>
      <c r="AM15" s="84">
        <f>'BAR BB| Open rates'!AM15*0.85*0.9</f>
        <v>16447.5</v>
      </c>
      <c r="AN15" s="84">
        <f>'BAR BB| Open rates'!AN15*0.85*0.9</f>
        <v>16447.5</v>
      </c>
      <c r="AO15" s="84">
        <f>'BAR BB| Open rates'!AO15*0.85*0.9</f>
        <v>14152.5</v>
      </c>
      <c r="AP15" s="84">
        <f>'BAR BB| Open rates'!AP15*0.85*0.9</f>
        <v>14152.5</v>
      </c>
      <c r="AQ15" s="84">
        <f>'BAR BB| Open rates'!AQ15*0.85*0.9</f>
        <v>10863</v>
      </c>
      <c r="AR15" s="84">
        <f>'BAR BB| Open rates'!AR15*0.85*0.9</f>
        <v>11169</v>
      </c>
      <c r="AS15" s="84">
        <f>'BAR BB| Open rates'!AS15*0.85*0.9</f>
        <v>10863</v>
      </c>
      <c r="AT15" s="84">
        <f>'BAR BB| Open rates'!AT15*0.85*0.9</f>
        <v>11169</v>
      </c>
      <c r="AU15" s="84">
        <f>'BAR BB| Open rates'!AU15*0.85*0.9</f>
        <v>10863</v>
      </c>
      <c r="AV15" s="84">
        <f>'BAR BB| Open rates'!AV15*0.85*0.9</f>
        <v>11169</v>
      </c>
      <c r="AW15" s="84">
        <f>'BAR BB| Open rates'!AW15*0.85*0.9</f>
        <v>10863</v>
      </c>
      <c r="AX15" s="84">
        <f>'BAR BB| Open rates'!AX15*0.85*0.9</f>
        <v>11169</v>
      </c>
      <c r="AY15" s="84">
        <f>'BAR BB| Open rates'!AY15*0.85*0.9</f>
        <v>10863</v>
      </c>
    </row>
    <row r="16" spans="1:51" s="14" customFormat="1" ht="12" customHeight="1" x14ac:dyDescent="0.2">
      <c r="A16" s="42">
        <v>2</v>
      </c>
      <c r="B16" s="84">
        <f>'BAR BB| Open rates'!B16*0.85*0.9</f>
        <v>10786.5</v>
      </c>
      <c r="C16" s="84">
        <f>'BAR BB| Open rates'!C16*0.85*0.9</f>
        <v>11551.5</v>
      </c>
      <c r="D16" s="84">
        <f>'BAR BB| Open rates'!D16*0.85*0.9</f>
        <v>10710</v>
      </c>
      <c r="E16" s="84">
        <f>'BAR BB| Open rates'!E16*0.85*0.9</f>
        <v>10710</v>
      </c>
      <c r="F16" s="84">
        <f>'BAR BB| Open rates'!F16*0.85*0.9</f>
        <v>16065</v>
      </c>
      <c r="G16" s="84">
        <f>'BAR BB| Open rates'!G16*0.85*0.9</f>
        <v>16065</v>
      </c>
      <c r="H16" s="84">
        <f>'BAR BB| Open rates'!H16*0.85*0.9</f>
        <v>13158</v>
      </c>
      <c r="I16" s="84">
        <f>'BAR BB| Open rates'!I16*0.85*0.9</f>
        <v>13158</v>
      </c>
      <c r="J16" s="84">
        <f>'BAR BB| Open rates'!J16*0.85*0.9</f>
        <v>11551.5</v>
      </c>
      <c r="K16" s="84">
        <f>'BAR BB| Open rates'!K16*0.85*0.9</f>
        <v>10480.5</v>
      </c>
      <c r="L16" s="84">
        <f>'BAR BB| Open rates'!L16*0.85*0.9</f>
        <v>11245.5</v>
      </c>
      <c r="M16" s="84">
        <f>'BAR BB| Open rates'!M16*0.85*0.9</f>
        <v>10480.5</v>
      </c>
      <c r="N16" s="84">
        <f>'BAR BB| Open rates'!N16*0.85*0.9</f>
        <v>13158</v>
      </c>
      <c r="O16" s="84">
        <f>'BAR BB| Open rates'!O16*0.85*0.9</f>
        <v>11245.5</v>
      </c>
      <c r="P16" s="84">
        <f>'BAR BB| Open rates'!P16*0.85*0.9</f>
        <v>10480.5</v>
      </c>
      <c r="Q16" s="84">
        <f>'BAR BB| Open rates'!Q16*0.85*0.9</f>
        <v>13158</v>
      </c>
      <c r="R16" s="84">
        <f>'BAR BB| Open rates'!R16*0.85*0.9</f>
        <v>15300</v>
      </c>
      <c r="S16" s="84">
        <f>'BAR BB| Open rates'!S16*0.85*0.9</f>
        <v>13158</v>
      </c>
      <c r="T16" s="84">
        <f>'BAR BB| Open rates'!T16*0.85*0.9</f>
        <v>13158</v>
      </c>
      <c r="U16" s="84">
        <f>'BAR BB| Open rates'!U16*0.85*0.9</f>
        <v>11551.5</v>
      </c>
      <c r="V16" s="84">
        <f>'BAR BB| Open rates'!V16*0.85*0.9</f>
        <v>13158</v>
      </c>
      <c r="W16" s="84">
        <f>'BAR BB| Open rates'!W16*0.85*0.9</f>
        <v>10786.5</v>
      </c>
      <c r="X16" s="84">
        <f>'BAR BB| Open rates'!X16*0.85*0.9</f>
        <v>10786.5</v>
      </c>
      <c r="Y16" s="84">
        <f>'BAR BB| Open rates'!Y16*0.85*0.9</f>
        <v>10786.5</v>
      </c>
      <c r="Z16" s="84">
        <f>'BAR BB| Open rates'!Z16*0.85*0.9</f>
        <v>10786.5</v>
      </c>
      <c r="AA16" s="84">
        <f>'BAR BB| Open rates'!AA16*0.85*0.9</f>
        <v>18360</v>
      </c>
      <c r="AB16" s="84">
        <f>'BAR BB| Open rates'!AB16*0.85*0.9</f>
        <v>10786.5</v>
      </c>
      <c r="AC16" s="84">
        <f>'BAR BB| Open rates'!AC16*0.85*0.9</f>
        <v>17595</v>
      </c>
      <c r="AD16" s="84">
        <f>'BAR BB| Open rates'!AD16*0.85*0.9</f>
        <v>17595</v>
      </c>
      <c r="AE16" s="84">
        <f>'BAR BB| Open rates'!AE16*0.85*0.9</f>
        <v>17595</v>
      </c>
      <c r="AF16" s="84">
        <f>'BAR BB| Open rates'!AF16*0.85*0.9</f>
        <v>17595</v>
      </c>
      <c r="AG16" s="84">
        <f>'BAR BB| Open rates'!AG16*0.85*0.9</f>
        <v>17595</v>
      </c>
      <c r="AH16" s="84">
        <f>'BAR BB| Open rates'!AH16*0.85*0.9</f>
        <v>17595</v>
      </c>
      <c r="AI16" s="84">
        <f>'BAR BB| Open rates'!AI16*0.85*0.9</f>
        <v>17595</v>
      </c>
      <c r="AJ16" s="84">
        <f>'BAR BB| Open rates'!AJ16*0.85*0.9</f>
        <v>17595</v>
      </c>
      <c r="AK16" s="84">
        <f>'BAR BB| Open rates'!AK16*0.85*0.9</f>
        <v>17595</v>
      </c>
      <c r="AL16" s="84">
        <f>'BAR BB| Open rates'!AL16*0.85*0.9</f>
        <v>17595</v>
      </c>
      <c r="AM16" s="84">
        <f>'BAR BB| Open rates'!AM16*0.85*0.9</f>
        <v>17595</v>
      </c>
      <c r="AN16" s="84">
        <f>'BAR BB| Open rates'!AN16*0.85*0.9</f>
        <v>17595</v>
      </c>
      <c r="AO16" s="84">
        <f>'BAR BB| Open rates'!AO16*0.85*0.9</f>
        <v>15300</v>
      </c>
      <c r="AP16" s="84">
        <f>'BAR BB| Open rates'!AP16*0.85*0.9</f>
        <v>15300</v>
      </c>
      <c r="AQ16" s="84">
        <f>'BAR BB| Open rates'!AQ16*0.85*0.9</f>
        <v>12010.5</v>
      </c>
      <c r="AR16" s="84">
        <f>'BAR BB| Open rates'!AR16*0.85*0.9</f>
        <v>12316.5</v>
      </c>
      <c r="AS16" s="84">
        <f>'BAR BB| Open rates'!AS16*0.85*0.9</f>
        <v>12010.5</v>
      </c>
      <c r="AT16" s="84">
        <f>'BAR BB| Open rates'!AT16*0.85*0.9</f>
        <v>12316.5</v>
      </c>
      <c r="AU16" s="84">
        <f>'BAR BB| Open rates'!AU16*0.85*0.9</f>
        <v>12010.5</v>
      </c>
      <c r="AV16" s="84">
        <f>'BAR BB| Open rates'!AV16*0.85*0.9</f>
        <v>12316.5</v>
      </c>
      <c r="AW16" s="84">
        <f>'BAR BB| Open rates'!AW16*0.85*0.9</f>
        <v>12010.5</v>
      </c>
      <c r="AX16" s="84">
        <f>'BAR BB| Open rates'!AX16*0.85*0.9</f>
        <v>12316.5</v>
      </c>
      <c r="AY16" s="84">
        <f>'BAR BB| Open rates'!AY16*0.85*0.9</f>
        <v>12010.5</v>
      </c>
    </row>
    <row r="17" spans="1:51"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row>
    <row r="18" spans="1:51" s="14" customFormat="1" ht="12" customHeight="1" x14ac:dyDescent="0.2">
      <c r="A18" s="42">
        <v>1</v>
      </c>
      <c r="B18" s="84">
        <f>'BAR BB| Open rates'!B18*0.85*0.9</f>
        <v>10021.5</v>
      </c>
      <c r="C18" s="84">
        <f>'BAR BB| Open rates'!C18*0.85*0.9</f>
        <v>10786.5</v>
      </c>
      <c r="D18" s="84">
        <f>'BAR BB| Open rates'!D18*0.85*0.9</f>
        <v>9945</v>
      </c>
      <c r="E18" s="84">
        <f>'BAR BB| Open rates'!E18*0.85*0.9</f>
        <v>9945</v>
      </c>
      <c r="F18" s="84">
        <f>'BAR BB| Open rates'!F18*0.85*0.9</f>
        <v>15300</v>
      </c>
      <c r="G18" s="84">
        <f>'BAR BB| Open rates'!G18*0.85*0.9</f>
        <v>15300</v>
      </c>
      <c r="H18" s="84">
        <f>'BAR BB| Open rates'!H18*0.85*0.9</f>
        <v>12393</v>
      </c>
      <c r="I18" s="84">
        <f>'BAR BB| Open rates'!I18*0.85*0.9</f>
        <v>12393</v>
      </c>
      <c r="J18" s="84">
        <f>'BAR BB| Open rates'!J18*0.85*0.9</f>
        <v>10786.5</v>
      </c>
      <c r="K18" s="84">
        <f>'BAR BB| Open rates'!K18*0.85*0.9</f>
        <v>9715.5</v>
      </c>
      <c r="L18" s="84">
        <f>'BAR BB| Open rates'!L18*0.85*0.9</f>
        <v>10480.5</v>
      </c>
      <c r="M18" s="84">
        <f>'BAR BB| Open rates'!M18*0.85*0.9</f>
        <v>9715.5</v>
      </c>
      <c r="N18" s="84">
        <f>'BAR BB| Open rates'!N18*0.85*0.9</f>
        <v>12393</v>
      </c>
      <c r="O18" s="84">
        <f>'BAR BB| Open rates'!O18*0.85*0.9</f>
        <v>10480.5</v>
      </c>
      <c r="P18" s="84">
        <f>'BAR BB| Open rates'!P18*0.85*0.9</f>
        <v>9715.5</v>
      </c>
      <c r="Q18" s="84">
        <f>'BAR BB| Open rates'!Q18*0.85*0.9</f>
        <v>12393</v>
      </c>
      <c r="R18" s="84">
        <f>'BAR BB| Open rates'!R18*0.85*0.9</f>
        <v>14535</v>
      </c>
      <c r="S18" s="84">
        <f>'BAR BB| Open rates'!S18*0.85*0.9</f>
        <v>12393</v>
      </c>
      <c r="T18" s="84">
        <f>'BAR BB| Open rates'!T18*0.85*0.9</f>
        <v>12393</v>
      </c>
      <c r="U18" s="84">
        <f>'BAR BB| Open rates'!U18*0.85*0.9</f>
        <v>10786.5</v>
      </c>
      <c r="V18" s="84">
        <f>'BAR BB| Open rates'!V18*0.85*0.9</f>
        <v>12393</v>
      </c>
      <c r="W18" s="84">
        <f>'BAR BB| Open rates'!W18*0.85*0.9</f>
        <v>10021.5</v>
      </c>
      <c r="X18" s="84">
        <f>'BAR BB| Open rates'!X18*0.85*0.9</f>
        <v>10021.5</v>
      </c>
      <c r="Y18" s="84">
        <f>'BAR BB| Open rates'!Y18*0.85*0.9</f>
        <v>10021.5</v>
      </c>
      <c r="Z18" s="84">
        <f>'BAR BB| Open rates'!Z18*0.85*0.9</f>
        <v>10021.5</v>
      </c>
      <c r="AA18" s="84">
        <f>'BAR BB| Open rates'!AA18*0.85*0.9</f>
        <v>17595</v>
      </c>
      <c r="AB18" s="84">
        <f>'BAR BB| Open rates'!AB18*0.85*0.9</f>
        <v>10021.5</v>
      </c>
      <c r="AC18" s="84">
        <f>'BAR BB| Open rates'!AC18*0.85*0.9</f>
        <v>17977.5</v>
      </c>
      <c r="AD18" s="84">
        <f>'BAR BB| Open rates'!AD18*0.85*0.9</f>
        <v>17977.5</v>
      </c>
      <c r="AE18" s="84">
        <f>'BAR BB| Open rates'!AE18*0.85*0.9</f>
        <v>17977.5</v>
      </c>
      <c r="AF18" s="84">
        <f>'BAR BB| Open rates'!AF18*0.85*0.9</f>
        <v>17977.5</v>
      </c>
      <c r="AG18" s="84">
        <f>'BAR BB| Open rates'!AG18*0.85*0.9</f>
        <v>17977.5</v>
      </c>
      <c r="AH18" s="84">
        <f>'BAR BB| Open rates'!AH18*0.85*0.9</f>
        <v>17977.5</v>
      </c>
      <c r="AI18" s="84">
        <f>'BAR BB| Open rates'!AI18*0.85*0.9</f>
        <v>17977.5</v>
      </c>
      <c r="AJ18" s="84">
        <f>'BAR BB| Open rates'!AJ18*0.85*0.9</f>
        <v>17977.5</v>
      </c>
      <c r="AK18" s="84">
        <f>'BAR BB| Open rates'!AK18*0.85*0.9</f>
        <v>17977.5</v>
      </c>
      <c r="AL18" s="84">
        <f>'BAR BB| Open rates'!AL18*0.85*0.9</f>
        <v>17977.5</v>
      </c>
      <c r="AM18" s="84">
        <f>'BAR BB| Open rates'!AM18*0.85*0.9</f>
        <v>17977.5</v>
      </c>
      <c r="AN18" s="84">
        <f>'BAR BB| Open rates'!AN18*0.85*0.9</f>
        <v>17977.5</v>
      </c>
      <c r="AO18" s="84">
        <f>'BAR BB| Open rates'!AO18*0.85*0.9</f>
        <v>15682.5</v>
      </c>
      <c r="AP18" s="84">
        <f>'BAR BB| Open rates'!AP18*0.85*0.9</f>
        <v>15682.5</v>
      </c>
      <c r="AQ18" s="84">
        <f>'BAR BB| Open rates'!AQ18*0.85*0.9</f>
        <v>12393</v>
      </c>
      <c r="AR18" s="84">
        <f>'BAR BB| Open rates'!AR18*0.85*0.9</f>
        <v>12699</v>
      </c>
      <c r="AS18" s="84">
        <f>'BAR BB| Open rates'!AS18*0.85*0.9</f>
        <v>12393</v>
      </c>
      <c r="AT18" s="84">
        <f>'BAR BB| Open rates'!AT18*0.85*0.9</f>
        <v>12699</v>
      </c>
      <c r="AU18" s="84">
        <f>'BAR BB| Open rates'!AU18*0.85*0.9</f>
        <v>12393</v>
      </c>
      <c r="AV18" s="84">
        <f>'BAR BB| Open rates'!AV18*0.85*0.9</f>
        <v>12699</v>
      </c>
      <c r="AW18" s="84">
        <f>'BAR BB| Open rates'!AW18*0.85*0.9</f>
        <v>12393</v>
      </c>
      <c r="AX18" s="84">
        <f>'BAR BB| Open rates'!AX18*0.85*0.9</f>
        <v>12699</v>
      </c>
      <c r="AY18" s="84">
        <f>'BAR BB| Open rates'!AY18*0.85*0.9</f>
        <v>12393</v>
      </c>
    </row>
    <row r="19" spans="1:51" s="14" customFormat="1" ht="12" customHeight="1" x14ac:dyDescent="0.2">
      <c r="A19" s="42">
        <v>2</v>
      </c>
      <c r="B19" s="84">
        <f>'BAR BB| Open rates'!B19*0.85*0.9</f>
        <v>11169</v>
      </c>
      <c r="C19" s="84">
        <f>'BAR BB| Open rates'!C19*0.85*0.9</f>
        <v>11934</v>
      </c>
      <c r="D19" s="84">
        <f>'BAR BB| Open rates'!D19*0.85*0.9</f>
        <v>11092.5</v>
      </c>
      <c r="E19" s="84">
        <f>'BAR BB| Open rates'!E19*0.85*0.9</f>
        <v>11092.5</v>
      </c>
      <c r="F19" s="84">
        <f>'BAR BB| Open rates'!F19*0.85*0.9</f>
        <v>16447.5</v>
      </c>
      <c r="G19" s="84">
        <f>'BAR BB| Open rates'!G19*0.85*0.9</f>
        <v>16447.5</v>
      </c>
      <c r="H19" s="84">
        <f>'BAR BB| Open rates'!H19*0.85*0.9</f>
        <v>13540.5</v>
      </c>
      <c r="I19" s="84">
        <f>'BAR BB| Open rates'!I19*0.85*0.9</f>
        <v>13540.5</v>
      </c>
      <c r="J19" s="84">
        <f>'BAR BB| Open rates'!J19*0.85*0.9</f>
        <v>11934</v>
      </c>
      <c r="K19" s="84">
        <f>'BAR BB| Open rates'!K19*0.85*0.9</f>
        <v>10863</v>
      </c>
      <c r="L19" s="84">
        <f>'BAR BB| Open rates'!L19*0.85*0.9</f>
        <v>11628</v>
      </c>
      <c r="M19" s="84">
        <f>'BAR BB| Open rates'!M19*0.85*0.9</f>
        <v>10863</v>
      </c>
      <c r="N19" s="84">
        <f>'BAR BB| Open rates'!N19*0.85*0.9</f>
        <v>13540.5</v>
      </c>
      <c r="O19" s="84">
        <f>'BAR BB| Open rates'!O19*0.85*0.9</f>
        <v>11628</v>
      </c>
      <c r="P19" s="84">
        <f>'BAR BB| Open rates'!P19*0.85*0.9</f>
        <v>10863</v>
      </c>
      <c r="Q19" s="84">
        <f>'BAR BB| Open rates'!Q19*0.85*0.9</f>
        <v>13540.5</v>
      </c>
      <c r="R19" s="84">
        <f>'BAR BB| Open rates'!R19*0.85*0.9</f>
        <v>15682.5</v>
      </c>
      <c r="S19" s="84">
        <f>'BAR BB| Open rates'!S19*0.85*0.9</f>
        <v>13540.5</v>
      </c>
      <c r="T19" s="84">
        <f>'BAR BB| Open rates'!T19*0.85*0.9</f>
        <v>13540.5</v>
      </c>
      <c r="U19" s="84">
        <f>'BAR BB| Open rates'!U19*0.85*0.9</f>
        <v>11934</v>
      </c>
      <c r="V19" s="84">
        <f>'BAR BB| Open rates'!V19*0.85*0.9</f>
        <v>13540.5</v>
      </c>
      <c r="W19" s="84">
        <f>'BAR BB| Open rates'!W19*0.85*0.9</f>
        <v>11169</v>
      </c>
      <c r="X19" s="84">
        <f>'BAR BB| Open rates'!X19*0.85*0.9</f>
        <v>11169</v>
      </c>
      <c r="Y19" s="84">
        <f>'BAR BB| Open rates'!Y19*0.85*0.9</f>
        <v>11169</v>
      </c>
      <c r="Z19" s="84">
        <f>'BAR BB| Open rates'!Z19*0.85*0.9</f>
        <v>11169</v>
      </c>
      <c r="AA19" s="84">
        <f>'BAR BB| Open rates'!AA19*0.85*0.9</f>
        <v>18742.5</v>
      </c>
      <c r="AB19" s="84">
        <f>'BAR BB| Open rates'!AB19*0.85*0.9</f>
        <v>11169</v>
      </c>
      <c r="AC19" s="84">
        <f>'BAR BB| Open rates'!AC19*0.85*0.9</f>
        <v>19125</v>
      </c>
      <c r="AD19" s="84">
        <f>'BAR BB| Open rates'!AD19*0.85*0.9</f>
        <v>19125</v>
      </c>
      <c r="AE19" s="84">
        <f>'BAR BB| Open rates'!AE19*0.85*0.9</f>
        <v>19125</v>
      </c>
      <c r="AF19" s="84">
        <f>'BAR BB| Open rates'!AF19*0.85*0.9</f>
        <v>19125</v>
      </c>
      <c r="AG19" s="84">
        <f>'BAR BB| Open rates'!AG19*0.85*0.9</f>
        <v>19125</v>
      </c>
      <c r="AH19" s="84">
        <f>'BAR BB| Open rates'!AH19*0.85*0.9</f>
        <v>19125</v>
      </c>
      <c r="AI19" s="84">
        <f>'BAR BB| Open rates'!AI19*0.85*0.9</f>
        <v>19125</v>
      </c>
      <c r="AJ19" s="84">
        <f>'BAR BB| Open rates'!AJ19*0.85*0.9</f>
        <v>19125</v>
      </c>
      <c r="AK19" s="84">
        <f>'BAR BB| Open rates'!AK19*0.85*0.9</f>
        <v>19125</v>
      </c>
      <c r="AL19" s="84">
        <f>'BAR BB| Open rates'!AL19*0.85*0.9</f>
        <v>19125</v>
      </c>
      <c r="AM19" s="84">
        <f>'BAR BB| Open rates'!AM19*0.85*0.9</f>
        <v>19125</v>
      </c>
      <c r="AN19" s="84">
        <f>'BAR BB| Open rates'!AN19*0.85*0.9</f>
        <v>19125</v>
      </c>
      <c r="AO19" s="84">
        <f>'BAR BB| Open rates'!AO19*0.85*0.9</f>
        <v>16830</v>
      </c>
      <c r="AP19" s="84">
        <f>'BAR BB| Open rates'!AP19*0.85*0.9</f>
        <v>16830</v>
      </c>
      <c r="AQ19" s="84">
        <f>'BAR BB| Open rates'!AQ19*0.85*0.9</f>
        <v>13540.5</v>
      </c>
      <c r="AR19" s="84">
        <f>'BAR BB| Open rates'!AR19*0.85*0.9</f>
        <v>13846.5</v>
      </c>
      <c r="AS19" s="84">
        <f>'BAR BB| Open rates'!AS19*0.85*0.9</f>
        <v>13540.5</v>
      </c>
      <c r="AT19" s="84">
        <f>'BAR BB| Open rates'!AT19*0.85*0.9</f>
        <v>13846.5</v>
      </c>
      <c r="AU19" s="84">
        <f>'BAR BB| Open rates'!AU19*0.85*0.9</f>
        <v>13540.5</v>
      </c>
      <c r="AV19" s="84">
        <f>'BAR BB| Open rates'!AV19*0.85*0.9</f>
        <v>13846.5</v>
      </c>
      <c r="AW19" s="84">
        <f>'BAR BB| Open rates'!AW19*0.85*0.9</f>
        <v>13540.5</v>
      </c>
      <c r="AX19" s="84">
        <f>'BAR BB| Open rates'!AX19*0.85*0.9</f>
        <v>13846.5</v>
      </c>
      <c r="AY19" s="84">
        <f>'BAR BB| Open rates'!AY19*0.85*0.9</f>
        <v>13540.5</v>
      </c>
    </row>
    <row r="20" spans="1:51"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1:51" s="14" customFormat="1" ht="12" customHeight="1" x14ac:dyDescent="0.2">
      <c r="A21" s="42">
        <v>1</v>
      </c>
      <c r="B21" s="84">
        <f>'BAR BB| Open rates'!B21*0.85*0.9</f>
        <v>11475</v>
      </c>
      <c r="C21" s="84">
        <f>'BAR BB| Open rates'!C21*0.85*0.9</f>
        <v>12240</v>
      </c>
      <c r="D21" s="84">
        <f>'BAR BB| Open rates'!D21*0.85*0.9</f>
        <v>11398.5</v>
      </c>
      <c r="E21" s="84">
        <f>'BAR BB| Open rates'!E21*0.85*0.9</f>
        <v>11398.5</v>
      </c>
      <c r="F21" s="84">
        <f>'BAR BB| Open rates'!F21*0.85*0.9</f>
        <v>16753.5</v>
      </c>
      <c r="G21" s="84">
        <f>'BAR BB| Open rates'!G21*0.85*0.9</f>
        <v>16753.5</v>
      </c>
      <c r="H21" s="84">
        <f>'BAR BB| Open rates'!H21*0.85*0.9</f>
        <v>13846.5</v>
      </c>
      <c r="I21" s="84">
        <f>'BAR BB| Open rates'!I21*0.85*0.9</f>
        <v>13846.5</v>
      </c>
      <c r="J21" s="84">
        <f>'BAR BB| Open rates'!J21*0.85*0.9</f>
        <v>12240</v>
      </c>
      <c r="K21" s="84">
        <f>'BAR BB| Open rates'!K21*0.85*0.9</f>
        <v>11169</v>
      </c>
      <c r="L21" s="84">
        <f>'BAR BB| Open rates'!L21*0.85*0.9</f>
        <v>11934</v>
      </c>
      <c r="M21" s="84">
        <f>'BAR BB| Open rates'!M21*0.85*0.9</f>
        <v>11169</v>
      </c>
      <c r="N21" s="84">
        <f>'BAR BB| Open rates'!N21*0.85*0.9</f>
        <v>13846.5</v>
      </c>
      <c r="O21" s="84">
        <f>'BAR BB| Open rates'!O21*0.85*0.9</f>
        <v>11934</v>
      </c>
      <c r="P21" s="84">
        <f>'BAR BB| Open rates'!P21*0.85*0.9</f>
        <v>11169</v>
      </c>
      <c r="Q21" s="84">
        <f>'BAR BB| Open rates'!Q21*0.85*0.9</f>
        <v>13846.5</v>
      </c>
      <c r="R21" s="84">
        <f>'BAR BB| Open rates'!R21*0.85*0.9</f>
        <v>15988.5</v>
      </c>
      <c r="S21" s="84">
        <f>'BAR BB| Open rates'!S21*0.85*0.9</f>
        <v>13846.5</v>
      </c>
      <c r="T21" s="84">
        <f>'BAR BB| Open rates'!T21*0.85*0.9</f>
        <v>13846.5</v>
      </c>
      <c r="U21" s="84">
        <f>'BAR BB| Open rates'!U21*0.85*0.9</f>
        <v>12240</v>
      </c>
      <c r="V21" s="84">
        <f>'BAR BB| Open rates'!V21*0.85*0.9</f>
        <v>13846.5</v>
      </c>
      <c r="W21" s="84">
        <f>'BAR BB| Open rates'!W21*0.85*0.9</f>
        <v>11475</v>
      </c>
      <c r="X21" s="84">
        <f>'BAR BB| Open rates'!X21*0.85*0.9</f>
        <v>11475</v>
      </c>
      <c r="Y21" s="84">
        <f>'BAR BB| Open rates'!Y21*0.85*0.9</f>
        <v>11475</v>
      </c>
      <c r="Z21" s="84">
        <f>'BAR BB| Open rates'!Z21*0.85*0.9</f>
        <v>11475</v>
      </c>
      <c r="AA21" s="84">
        <f>'BAR BB| Open rates'!AA21*0.85*0.9</f>
        <v>19048.5</v>
      </c>
      <c r="AB21" s="84">
        <f>'BAR BB| Open rates'!AB21*0.85*0.9</f>
        <v>11475</v>
      </c>
      <c r="AC21" s="84">
        <f>'BAR BB| Open rates'!AC21*0.85*0.9</f>
        <v>22108.5</v>
      </c>
      <c r="AD21" s="84">
        <f>'BAR BB| Open rates'!AD21*0.85*0.9</f>
        <v>22108.5</v>
      </c>
      <c r="AE21" s="84">
        <f>'BAR BB| Open rates'!AE21*0.85*0.9</f>
        <v>22108.5</v>
      </c>
      <c r="AF21" s="84">
        <f>'BAR BB| Open rates'!AF21*0.85*0.9</f>
        <v>22108.5</v>
      </c>
      <c r="AG21" s="84">
        <f>'BAR BB| Open rates'!AG21*0.85*0.9</f>
        <v>22108.5</v>
      </c>
      <c r="AH21" s="84">
        <f>'BAR BB| Open rates'!AH21*0.85*0.9</f>
        <v>22108.5</v>
      </c>
      <c r="AI21" s="84">
        <f>'BAR BB| Open rates'!AI21*0.85*0.9</f>
        <v>22108.5</v>
      </c>
      <c r="AJ21" s="84">
        <f>'BAR BB| Open rates'!AJ21*0.85*0.9</f>
        <v>22108.5</v>
      </c>
      <c r="AK21" s="84">
        <f>'BAR BB| Open rates'!AK21*0.85*0.9</f>
        <v>22108.5</v>
      </c>
      <c r="AL21" s="84">
        <f>'BAR BB| Open rates'!AL21*0.85*0.9</f>
        <v>22108.5</v>
      </c>
      <c r="AM21" s="84">
        <f>'BAR BB| Open rates'!AM21*0.85*0.9</f>
        <v>22108.5</v>
      </c>
      <c r="AN21" s="84">
        <f>'BAR BB| Open rates'!AN21*0.85*0.9</f>
        <v>22108.5</v>
      </c>
      <c r="AO21" s="84">
        <f>'BAR BB| Open rates'!AO21*0.85*0.9</f>
        <v>19813.5</v>
      </c>
      <c r="AP21" s="84">
        <f>'BAR BB| Open rates'!AP21*0.85*0.9</f>
        <v>19813.5</v>
      </c>
      <c r="AQ21" s="84">
        <f>'BAR BB| Open rates'!AQ21*0.85*0.9</f>
        <v>16524</v>
      </c>
      <c r="AR21" s="84">
        <f>'BAR BB| Open rates'!AR21*0.85*0.9</f>
        <v>16830</v>
      </c>
      <c r="AS21" s="84">
        <f>'BAR BB| Open rates'!AS21*0.85*0.9</f>
        <v>16524</v>
      </c>
      <c r="AT21" s="84">
        <f>'BAR BB| Open rates'!AT21*0.85*0.9</f>
        <v>16830</v>
      </c>
      <c r="AU21" s="84">
        <f>'BAR BB| Open rates'!AU21*0.85*0.9</f>
        <v>16524</v>
      </c>
      <c r="AV21" s="84">
        <f>'BAR BB| Open rates'!AV21*0.85*0.9</f>
        <v>16830</v>
      </c>
      <c r="AW21" s="84">
        <f>'BAR BB| Open rates'!AW21*0.85*0.9</f>
        <v>16524</v>
      </c>
      <c r="AX21" s="84">
        <f>'BAR BB| Open rates'!AX21*0.85*0.9</f>
        <v>16830</v>
      </c>
      <c r="AY21" s="84">
        <f>'BAR BB| Open rates'!AY21*0.85*0.9</f>
        <v>16524</v>
      </c>
    </row>
    <row r="22" spans="1:51" s="14" customFormat="1" ht="12" customHeight="1" x14ac:dyDescent="0.2">
      <c r="A22" s="42">
        <v>2</v>
      </c>
      <c r="B22" s="84">
        <f>'BAR BB| Open rates'!B22*0.85*0.9</f>
        <v>12622.5</v>
      </c>
      <c r="C22" s="84">
        <f>'BAR BB| Open rates'!C22*0.85*0.9</f>
        <v>13387.5</v>
      </c>
      <c r="D22" s="84">
        <f>'BAR BB| Open rates'!D22*0.85*0.9</f>
        <v>12546</v>
      </c>
      <c r="E22" s="84">
        <f>'BAR BB| Open rates'!E22*0.85*0.9</f>
        <v>12546</v>
      </c>
      <c r="F22" s="84">
        <f>'BAR BB| Open rates'!F22*0.85*0.9</f>
        <v>17901</v>
      </c>
      <c r="G22" s="84">
        <f>'BAR BB| Open rates'!G22*0.85*0.9</f>
        <v>17901</v>
      </c>
      <c r="H22" s="84">
        <f>'BAR BB| Open rates'!H22*0.85*0.9</f>
        <v>14994</v>
      </c>
      <c r="I22" s="84">
        <f>'BAR BB| Open rates'!I22*0.85*0.9</f>
        <v>14994</v>
      </c>
      <c r="J22" s="84">
        <f>'BAR BB| Open rates'!J22*0.85*0.9</f>
        <v>13387.5</v>
      </c>
      <c r="K22" s="84">
        <f>'BAR BB| Open rates'!K22*0.85*0.9</f>
        <v>12316.5</v>
      </c>
      <c r="L22" s="84">
        <f>'BAR BB| Open rates'!L22*0.85*0.9</f>
        <v>13081.5</v>
      </c>
      <c r="M22" s="84">
        <f>'BAR BB| Open rates'!M22*0.85*0.9</f>
        <v>12316.5</v>
      </c>
      <c r="N22" s="84">
        <f>'BAR BB| Open rates'!N22*0.85*0.9</f>
        <v>14994</v>
      </c>
      <c r="O22" s="84">
        <f>'BAR BB| Open rates'!O22*0.85*0.9</f>
        <v>13081.5</v>
      </c>
      <c r="P22" s="84">
        <f>'BAR BB| Open rates'!P22*0.85*0.9</f>
        <v>12316.5</v>
      </c>
      <c r="Q22" s="84">
        <f>'BAR BB| Open rates'!Q22*0.85*0.9</f>
        <v>14994</v>
      </c>
      <c r="R22" s="84">
        <f>'BAR BB| Open rates'!R22*0.85*0.9</f>
        <v>17136</v>
      </c>
      <c r="S22" s="84">
        <f>'BAR BB| Open rates'!S22*0.85*0.9</f>
        <v>14994</v>
      </c>
      <c r="T22" s="84">
        <f>'BAR BB| Open rates'!T22*0.85*0.9</f>
        <v>14994</v>
      </c>
      <c r="U22" s="84">
        <f>'BAR BB| Open rates'!U22*0.85*0.9</f>
        <v>13387.5</v>
      </c>
      <c r="V22" s="84">
        <f>'BAR BB| Open rates'!V22*0.85*0.9</f>
        <v>14994</v>
      </c>
      <c r="W22" s="84">
        <f>'BAR BB| Open rates'!W22*0.85*0.9</f>
        <v>12622.5</v>
      </c>
      <c r="X22" s="84">
        <f>'BAR BB| Open rates'!X22*0.85*0.9</f>
        <v>12622.5</v>
      </c>
      <c r="Y22" s="84">
        <f>'BAR BB| Open rates'!Y22*0.85*0.9</f>
        <v>12622.5</v>
      </c>
      <c r="Z22" s="84">
        <f>'BAR BB| Open rates'!Z22*0.85*0.9</f>
        <v>12622.5</v>
      </c>
      <c r="AA22" s="84">
        <f>'BAR BB| Open rates'!AA22*0.85*0.9</f>
        <v>20196</v>
      </c>
      <c r="AB22" s="84">
        <f>'BAR BB| Open rates'!AB22*0.85*0.9</f>
        <v>12622.5</v>
      </c>
      <c r="AC22" s="84">
        <f>'BAR BB| Open rates'!AC22*0.85*0.9</f>
        <v>23256</v>
      </c>
      <c r="AD22" s="84">
        <f>'BAR BB| Open rates'!AD22*0.85*0.9</f>
        <v>23256</v>
      </c>
      <c r="AE22" s="84">
        <f>'BAR BB| Open rates'!AE22*0.85*0.9</f>
        <v>23256</v>
      </c>
      <c r="AF22" s="84">
        <f>'BAR BB| Open rates'!AF22*0.85*0.9</f>
        <v>23256</v>
      </c>
      <c r="AG22" s="84">
        <f>'BAR BB| Open rates'!AG22*0.85*0.9</f>
        <v>23256</v>
      </c>
      <c r="AH22" s="84">
        <f>'BAR BB| Open rates'!AH22*0.85*0.9</f>
        <v>23256</v>
      </c>
      <c r="AI22" s="84">
        <f>'BAR BB| Open rates'!AI22*0.85*0.9</f>
        <v>23256</v>
      </c>
      <c r="AJ22" s="84">
        <f>'BAR BB| Open rates'!AJ22*0.85*0.9</f>
        <v>23256</v>
      </c>
      <c r="AK22" s="84">
        <f>'BAR BB| Open rates'!AK22*0.85*0.9</f>
        <v>23256</v>
      </c>
      <c r="AL22" s="84">
        <f>'BAR BB| Open rates'!AL22*0.85*0.9</f>
        <v>23256</v>
      </c>
      <c r="AM22" s="84">
        <f>'BAR BB| Open rates'!AM22*0.85*0.9</f>
        <v>23256</v>
      </c>
      <c r="AN22" s="84">
        <f>'BAR BB| Open rates'!AN22*0.85*0.9</f>
        <v>23256</v>
      </c>
      <c r="AO22" s="84">
        <f>'BAR BB| Open rates'!AO22*0.85*0.9</f>
        <v>20961</v>
      </c>
      <c r="AP22" s="84">
        <f>'BAR BB| Open rates'!AP22*0.85*0.9</f>
        <v>20961</v>
      </c>
      <c r="AQ22" s="84">
        <f>'BAR BB| Open rates'!AQ22*0.85*0.9</f>
        <v>17671.5</v>
      </c>
      <c r="AR22" s="84">
        <f>'BAR BB| Open rates'!AR22*0.85*0.9</f>
        <v>17977.5</v>
      </c>
      <c r="AS22" s="84">
        <f>'BAR BB| Open rates'!AS22*0.85*0.9</f>
        <v>17671.5</v>
      </c>
      <c r="AT22" s="84">
        <f>'BAR BB| Open rates'!AT22*0.85*0.9</f>
        <v>17977.5</v>
      </c>
      <c r="AU22" s="84">
        <f>'BAR BB| Open rates'!AU22*0.85*0.9</f>
        <v>17671.5</v>
      </c>
      <c r="AV22" s="84">
        <f>'BAR BB| Open rates'!AV22*0.85*0.9</f>
        <v>17977.5</v>
      </c>
      <c r="AW22" s="84">
        <f>'BAR BB| Open rates'!AW22*0.85*0.9</f>
        <v>17671.5</v>
      </c>
      <c r="AX22" s="84">
        <f>'BAR BB| Open rates'!AX22*0.85*0.9</f>
        <v>17977.5</v>
      </c>
      <c r="AY22" s="84">
        <f>'BAR BB| Open rates'!AY22*0.85*0.9</f>
        <v>17671.5</v>
      </c>
    </row>
    <row r="23" spans="1:51" s="14" customFormat="1" ht="12" customHeight="1" x14ac:dyDescent="0.2">
      <c r="A23" s="42">
        <v>3</v>
      </c>
      <c r="B23" s="84">
        <f>'BAR BB| Open rates'!B23*0.85*0.9</f>
        <v>13770</v>
      </c>
      <c r="C23" s="84">
        <f>'BAR BB| Open rates'!C23*0.85*0.9</f>
        <v>14535</v>
      </c>
      <c r="D23" s="84">
        <f>'BAR BB| Open rates'!D23*0.85*0.9</f>
        <v>13693.5</v>
      </c>
      <c r="E23" s="84">
        <f>'BAR BB| Open rates'!E23*0.85*0.9</f>
        <v>13693.5</v>
      </c>
      <c r="F23" s="84">
        <f>'BAR BB| Open rates'!F23*0.85*0.9</f>
        <v>19048.5</v>
      </c>
      <c r="G23" s="84">
        <f>'BAR BB| Open rates'!G23*0.85*0.9</f>
        <v>19048.5</v>
      </c>
      <c r="H23" s="84">
        <f>'BAR BB| Open rates'!H23*0.85*0.9</f>
        <v>16141.5</v>
      </c>
      <c r="I23" s="84">
        <f>'BAR BB| Open rates'!I23*0.85*0.9</f>
        <v>16141.5</v>
      </c>
      <c r="J23" s="84">
        <f>'BAR BB| Open rates'!J23*0.85*0.9</f>
        <v>14535</v>
      </c>
      <c r="K23" s="84">
        <f>'BAR BB| Open rates'!K23*0.85*0.9</f>
        <v>13464</v>
      </c>
      <c r="L23" s="84">
        <f>'BAR BB| Open rates'!L23*0.85*0.9</f>
        <v>14229</v>
      </c>
      <c r="M23" s="84">
        <f>'BAR BB| Open rates'!M23*0.85*0.9</f>
        <v>13464</v>
      </c>
      <c r="N23" s="84">
        <f>'BAR BB| Open rates'!N23*0.85*0.9</f>
        <v>16141.5</v>
      </c>
      <c r="O23" s="84">
        <f>'BAR BB| Open rates'!O23*0.85*0.9</f>
        <v>14229</v>
      </c>
      <c r="P23" s="84">
        <f>'BAR BB| Open rates'!P23*0.85*0.9</f>
        <v>13464</v>
      </c>
      <c r="Q23" s="84">
        <f>'BAR BB| Open rates'!Q23*0.85*0.9</f>
        <v>16141.5</v>
      </c>
      <c r="R23" s="84">
        <f>'BAR BB| Open rates'!R23*0.85*0.9</f>
        <v>18283.5</v>
      </c>
      <c r="S23" s="84">
        <f>'BAR BB| Open rates'!S23*0.85*0.9</f>
        <v>16141.5</v>
      </c>
      <c r="T23" s="84">
        <f>'BAR BB| Open rates'!T23*0.85*0.9</f>
        <v>16141.5</v>
      </c>
      <c r="U23" s="84">
        <f>'BAR BB| Open rates'!U23*0.85*0.9</f>
        <v>14535</v>
      </c>
      <c r="V23" s="84">
        <f>'BAR BB| Open rates'!V23*0.85*0.9</f>
        <v>16141.5</v>
      </c>
      <c r="W23" s="84">
        <f>'BAR BB| Open rates'!W23*0.85*0.9</f>
        <v>13770</v>
      </c>
      <c r="X23" s="84">
        <f>'BAR BB| Open rates'!X23*0.85*0.9</f>
        <v>13770</v>
      </c>
      <c r="Y23" s="84">
        <f>'BAR BB| Open rates'!Y23*0.85*0.9</f>
        <v>13770</v>
      </c>
      <c r="Z23" s="84">
        <f>'BAR BB| Open rates'!Z23*0.85*0.9</f>
        <v>13770</v>
      </c>
      <c r="AA23" s="84">
        <f>'BAR BB| Open rates'!AA23*0.85*0.9</f>
        <v>21343.5</v>
      </c>
      <c r="AB23" s="84">
        <f>'BAR BB| Open rates'!AB23*0.85*0.9</f>
        <v>13770</v>
      </c>
      <c r="AC23" s="84">
        <f>'BAR BB| Open rates'!AC23*0.85*0.9</f>
        <v>24403.5</v>
      </c>
      <c r="AD23" s="84">
        <f>'BAR BB| Open rates'!AD23*0.85*0.9</f>
        <v>24403.5</v>
      </c>
      <c r="AE23" s="84">
        <f>'BAR BB| Open rates'!AE23*0.85*0.9</f>
        <v>24403.5</v>
      </c>
      <c r="AF23" s="84">
        <f>'BAR BB| Open rates'!AF23*0.85*0.9</f>
        <v>24403.5</v>
      </c>
      <c r="AG23" s="84">
        <f>'BAR BB| Open rates'!AG23*0.85*0.9</f>
        <v>24403.5</v>
      </c>
      <c r="AH23" s="84">
        <f>'BAR BB| Open rates'!AH23*0.85*0.9</f>
        <v>24403.5</v>
      </c>
      <c r="AI23" s="84">
        <f>'BAR BB| Open rates'!AI23*0.85*0.9</f>
        <v>24403.5</v>
      </c>
      <c r="AJ23" s="84">
        <f>'BAR BB| Open rates'!AJ23*0.85*0.9</f>
        <v>24403.5</v>
      </c>
      <c r="AK23" s="84">
        <f>'BAR BB| Open rates'!AK23*0.85*0.9</f>
        <v>24403.5</v>
      </c>
      <c r="AL23" s="84">
        <f>'BAR BB| Open rates'!AL23*0.85*0.9</f>
        <v>24403.5</v>
      </c>
      <c r="AM23" s="84">
        <f>'BAR BB| Open rates'!AM23*0.85*0.9</f>
        <v>24403.5</v>
      </c>
      <c r="AN23" s="84">
        <f>'BAR BB| Open rates'!AN23*0.85*0.9</f>
        <v>24403.5</v>
      </c>
      <c r="AO23" s="84">
        <f>'BAR BB| Open rates'!AO23*0.85*0.9</f>
        <v>22108.5</v>
      </c>
      <c r="AP23" s="84">
        <f>'BAR BB| Open rates'!AP23*0.85*0.9</f>
        <v>22108.5</v>
      </c>
      <c r="AQ23" s="84">
        <f>'BAR BB| Open rates'!AQ23*0.85*0.9</f>
        <v>18819</v>
      </c>
      <c r="AR23" s="84">
        <f>'BAR BB| Open rates'!AR23*0.85*0.9</f>
        <v>19125</v>
      </c>
      <c r="AS23" s="84">
        <f>'BAR BB| Open rates'!AS23*0.85*0.9</f>
        <v>18819</v>
      </c>
      <c r="AT23" s="84">
        <f>'BAR BB| Open rates'!AT23*0.85*0.9</f>
        <v>19125</v>
      </c>
      <c r="AU23" s="84">
        <f>'BAR BB| Open rates'!AU23*0.85*0.9</f>
        <v>18819</v>
      </c>
      <c r="AV23" s="84">
        <f>'BAR BB| Open rates'!AV23*0.85*0.9</f>
        <v>19125</v>
      </c>
      <c r="AW23" s="84">
        <f>'BAR BB| Open rates'!AW23*0.85*0.9</f>
        <v>18819</v>
      </c>
      <c r="AX23" s="84">
        <f>'BAR BB| Open rates'!AX23*0.85*0.9</f>
        <v>19125</v>
      </c>
      <c r="AY23" s="84">
        <f>'BAR BB| Open rates'!AY23*0.85*0.9</f>
        <v>18819</v>
      </c>
    </row>
    <row r="24" spans="1:51" s="14" customFormat="1" ht="12" customHeight="1" x14ac:dyDescent="0.2">
      <c r="A24" s="42">
        <v>4</v>
      </c>
      <c r="B24" s="84">
        <f>'BAR BB| Open rates'!B24*0.85*0.9</f>
        <v>14917.5</v>
      </c>
      <c r="C24" s="84">
        <f>'BAR BB| Open rates'!C24*0.85*0.9</f>
        <v>15682.5</v>
      </c>
      <c r="D24" s="84">
        <f>'BAR BB| Open rates'!D24*0.85*0.9</f>
        <v>14841</v>
      </c>
      <c r="E24" s="84">
        <f>'BAR BB| Open rates'!E24*0.85*0.9</f>
        <v>14841</v>
      </c>
      <c r="F24" s="84">
        <f>'BAR BB| Open rates'!F24*0.85*0.9</f>
        <v>20196</v>
      </c>
      <c r="G24" s="84">
        <f>'BAR BB| Open rates'!G24*0.85*0.9</f>
        <v>20196</v>
      </c>
      <c r="H24" s="84">
        <f>'BAR BB| Open rates'!H24*0.85*0.9</f>
        <v>17289</v>
      </c>
      <c r="I24" s="84">
        <f>'BAR BB| Open rates'!I24*0.85*0.9</f>
        <v>17289</v>
      </c>
      <c r="J24" s="84">
        <f>'BAR BB| Open rates'!J24*0.85*0.9</f>
        <v>15682.5</v>
      </c>
      <c r="K24" s="84">
        <f>'BAR BB| Open rates'!K24*0.85*0.9</f>
        <v>14611.5</v>
      </c>
      <c r="L24" s="84">
        <f>'BAR BB| Open rates'!L24*0.85*0.9</f>
        <v>15376.5</v>
      </c>
      <c r="M24" s="84">
        <f>'BAR BB| Open rates'!M24*0.85*0.9</f>
        <v>14611.5</v>
      </c>
      <c r="N24" s="84">
        <f>'BAR BB| Open rates'!N24*0.85*0.9</f>
        <v>17289</v>
      </c>
      <c r="O24" s="84">
        <f>'BAR BB| Open rates'!O24*0.85*0.9</f>
        <v>15376.5</v>
      </c>
      <c r="P24" s="84">
        <f>'BAR BB| Open rates'!P24*0.85*0.9</f>
        <v>14611.5</v>
      </c>
      <c r="Q24" s="84">
        <f>'BAR BB| Open rates'!Q24*0.85*0.9</f>
        <v>17289</v>
      </c>
      <c r="R24" s="84">
        <f>'BAR BB| Open rates'!R24*0.85*0.9</f>
        <v>19431</v>
      </c>
      <c r="S24" s="84">
        <f>'BAR BB| Open rates'!S24*0.85*0.9</f>
        <v>17289</v>
      </c>
      <c r="T24" s="84">
        <f>'BAR BB| Open rates'!T24*0.85*0.9</f>
        <v>17289</v>
      </c>
      <c r="U24" s="84">
        <f>'BAR BB| Open rates'!U24*0.85*0.9</f>
        <v>15682.5</v>
      </c>
      <c r="V24" s="84">
        <f>'BAR BB| Open rates'!V24*0.85*0.9</f>
        <v>17289</v>
      </c>
      <c r="W24" s="84">
        <f>'BAR BB| Open rates'!W24*0.85*0.9</f>
        <v>14917.5</v>
      </c>
      <c r="X24" s="84">
        <f>'BAR BB| Open rates'!X24*0.85*0.9</f>
        <v>14917.5</v>
      </c>
      <c r="Y24" s="84">
        <f>'BAR BB| Open rates'!Y24*0.85*0.9</f>
        <v>14917.5</v>
      </c>
      <c r="Z24" s="84">
        <f>'BAR BB| Open rates'!Z24*0.85*0.9</f>
        <v>14917.5</v>
      </c>
      <c r="AA24" s="84">
        <f>'BAR BB| Open rates'!AA24*0.85*0.9</f>
        <v>22491</v>
      </c>
      <c r="AB24" s="84">
        <f>'BAR BB| Open rates'!AB24*0.85*0.9</f>
        <v>14917.5</v>
      </c>
      <c r="AC24" s="84">
        <f>'BAR BB| Open rates'!AC24*0.85*0.9</f>
        <v>25551</v>
      </c>
      <c r="AD24" s="84">
        <f>'BAR BB| Open rates'!AD24*0.85*0.9</f>
        <v>25551</v>
      </c>
      <c r="AE24" s="84">
        <f>'BAR BB| Open rates'!AE24*0.85*0.9</f>
        <v>25551</v>
      </c>
      <c r="AF24" s="84">
        <f>'BAR BB| Open rates'!AF24*0.85*0.9</f>
        <v>25551</v>
      </c>
      <c r="AG24" s="84">
        <f>'BAR BB| Open rates'!AG24*0.85*0.9</f>
        <v>25551</v>
      </c>
      <c r="AH24" s="84">
        <f>'BAR BB| Open rates'!AH24*0.85*0.9</f>
        <v>25551</v>
      </c>
      <c r="AI24" s="84">
        <f>'BAR BB| Open rates'!AI24*0.85*0.9</f>
        <v>25551</v>
      </c>
      <c r="AJ24" s="84">
        <f>'BAR BB| Open rates'!AJ24*0.85*0.9</f>
        <v>25551</v>
      </c>
      <c r="AK24" s="84">
        <f>'BAR BB| Open rates'!AK24*0.85*0.9</f>
        <v>25551</v>
      </c>
      <c r="AL24" s="84">
        <f>'BAR BB| Open rates'!AL24*0.85*0.9</f>
        <v>25551</v>
      </c>
      <c r="AM24" s="84">
        <f>'BAR BB| Open rates'!AM24*0.85*0.9</f>
        <v>25551</v>
      </c>
      <c r="AN24" s="84">
        <f>'BAR BB| Open rates'!AN24*0.85*0.9</f>
        <v>25551</v>
      </c>
      <c r="AO24" s="84">
        <f>'BAR BB| Open rates'!AO24*0.85*0.9</f>
        <v>23256</v>
      </c>
      <c r="AP24" s="84">
        <f>'BAR BB| Open rates'!AP24*0.85*0.9</f>
        <v>23256</v>
      </c>
      <c r="AQ24" s="84">
        <f>'BAR BB| Open rates'!AQ24*0.85*0.9</f>
        <v>19966.5</v>
      </c>
      <c r="AR24" s="84">
        <f>'BAR BB| Open rates'!AR24*0.85*0.9</f>
        <v>20272.5</v>
      </c>
      <c r="AS24" s="84">
        <f>'BAR BB| Open rates'!AS24*0.85*0.9</f>
        <v>19966.5</v>
      </c>
      <c r="AT24" s="84">
        <f>'BAR BB| Open rates'!AT24*0.85*0.9</f>
        <v>20272.5</v>
      </c>
      <c r="AU24" s="84">
        <f>'BAR BB| Open rates'!AU24*0.85*0.9</f>
        <v>19966.5</v>
      </c>
      <c r="AV24" s="84">
        <f>'BAR BB| Open rates'!AV24*0.85*0.9</f>
        <v>20272.5</v>
      </c>
      <c r="AW24" s="84">
        <f>'BAR BB| Open rates'!AW24*0.85*0.9</f>
        <v>19966.5</v>
      </c>
      <c r="AX24" s="84">
        <f>'BAR BB| Open rates'!AX24*0.85*0.9</f>
        <v>20272.5</v>
      </c>
      <c r="AY24" s="84">
        <f>'BAR BB| Open rates'!AY24*0.85*0.9</f>
        <v>19966.5</v>
      </c>
    </row>
    <row r="25" spans="1:51"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row>
    <row r="26" spans="1:51" s="14" customFormat="1" ht="12" customHeight="1" x14ac:dyDescent="0.2">
      <c r="A26" s="42">
        <v>1</v>
      </c>
      <c r="B26" s="84">
        <f>'BAR BB| Open rates'!B26*0.85*0.9</f>
        <v>16065</v>
      </c>
      <c r="C26" s="84">
        <f>'BAR BB| Open rates'!C26*0.85*0.9</f>
        <v>16830</v>
      </c>
      <c r="D26" s="84">
        <f>'BAR BB| Open rates'!D26*0.85*0.9</f>
        <v>15988.5</v>
      </c>
      <c r="E26" s="84">
        <f>'BAR BB| Open rates'!E26*0.85*0.9</f>
        <v>15988.5</v>
      </c>
      <c r="F26" s="84">
        <f>'BAR BB| Open rates'!F26*0.85*0.9</f>
        <v>21343.5</v>
      </c>
      <c r="G26" s="84">
        <f>'BAR BB| Open rates'!G26*0.85*0.9</f>
        <v>21343.5</v>
      </c>
      <c r="H26" s="84">
        <f>'BAR BB| Open rates'!H26*0.85*0.9</f>
        <v>18436.5</v>
      </c>
      <c r="I26" s="84">
        <f>'BAR BB| Open rates'!I26*0.85*0.9</f>
        <v>18436.5</v>
      </c>
      <c r="J26" s="84">
        <f>'BAR BB| Open rates'!J26*0.85*0.9</f>
        <v>16830</v>
      </c>
      <c r="K26" s="84">
        <f>'BAR BB| Open rates'!K26*0.85*0.9</f>
        <v>15759</v>
      </c>
      <c r="L26" s="84">
        <f>'BAR BB| Open rates'!L26*0.85*0.9</f>
        <v>16524</v>
      </c>
      <c r="M26" s="84">
        <f>'BAR BB| Open rates'!M26*0.85*0.9</f>
        <v>15759</v>
      </c>
      <c r="N26" s="84">
        <f>'BAR BB| Open rates'!N26*0.85*0.9</f>
        <v>18436.5</v>
      </c>
      <c r="O26" s="84">
        <f>'BAR BB| Open rates'!O26*0.85*0.9</f>
        <v>16524</v>
      </c>
      <c r="P26" s="84">
        <f>'BAR BB| Open rates'!P26*0.85*0.9</f>
        <v>15759</v>
      </c>
      <c r="Q26" s="84">
        <f>'BAR BB| Open rates'!Q26*0.85*0.9</f>
        <v>18436.5</v>
      </c>
      <c r="R26" s="84">
        <f>'BAR BB| Open rates'!R26*0.85*0.9</f>
        <v>20578.5</v>
      </c>
      <c r="S26" s="84">
        <f>'BAR BB| Open rates'!S26*0.85*0.9</f>
        <v>18436.5</v>
      </c>
      <c r="T26" s="84">
        <f>'BAR BB| Open rates'!T26*0.85*0.9</f>
        <v>18436.5</v>
      </c>
      <c r="U26" s="84">
        <f>'BAR BB| Open rates'!U26*0.85*0.9</f>
        <v>16830</v>
      </c>
      <c r="V26" s="84">
        <f>'BAR BB| Open rates'!V26*0.85*0.9</f>
        <v>18436.5</v>
      </c>
      <c r="W26" s="84">
        <f>'BAR BB| Open rates'!W26*0.85*0.9</f>
        <v>16065</v>
      </c>
      <c r="X26" s="84">
        <f>'BAR BB| Open rates'!X26*0.85*0.9</f>
        <v>16065</v>
      </c>
      <c r="Y26" s="84">
        <f>'BAR BB| Open rates'!Y26*0.85*0.9</f>
        <v>16065</v>
      </c>
      <c r="Z26" s="84">
        <f>'BAR BB| Open rates'!Z26*0.85*0.9</f>
        <v>16065</v>
      </c>
      <c r="AA26" s="84">
        <f>'BAR BB| Open rates'!AA26*0.85*0.9</f>
        <v>23638.5</v>
      </c>
      <c r="AB26" s="84">
        <f>'BAR BB| Open rates'!AB26*0.85*0.9</f>
        <v>16065</v>
      </c>
      <c r="AC26" s="84">
        <f>'BAR BB| Open rates'!AC26*0.85*0.9</f>
        <v>27463.5</v>
      </c>
      <c r="AD26" s="84">
        <f>'BAR BB| Open rates'!AD26*0.85*0.9</f>
        <v>27463.5</v>
      </c>
      <c r="AE26" s="84">
        <f>'BAR BB| Open rates'!AE26*0.85*0.9</f>
        <v>27463.5</v>
      </c>
      <c r="AF26" s="84">
        <f>'BAR BB| Open rates'!AF26*0.85*0.9</f>
        <v>27463.5</v>
      </c>
      <c r="AG26" s="84">
        <f>'BAR BB| Open rates'!AG26*0.85*0.9</f>
        <v>27463.5</v>
      </c>
      <c r="AH26" s="84">
        <f>'BAR BB| Open rates'!AH26*0.85*0.9</f>
        <v>27463.5</v>
      </c>
      <c r="AI26" s="84">
        <f>'BAR BB| Open rates'!AI26*0.85*0.9</f>
        <v>27463.5</v>
      </c>
      <c r="AJ26" s="84">
        <f>'BAR BB| Open rates'!AJ26*0.85*0.9</f>
        <v>27463.5</v>
      </c>
      <c r="AK26" s="84">
        <f>'BAR BB| Open rates'!AK26*0.85*0.9</f>
        <v>27463.5</v>
      </c>
      <c r="AL26" s="84">
        <f>'BAR BB| Open rates'!AL26*0.85*0.9</f>
        <v>27463.5</v>
      </c>
      <c r="AM26" s="84">
        <f>'BAR BB| Open rates'!AM26*0.85*0.9</f>
        <v>27463.5</v>
      </c>
      <c r="AN26" s="84">
        <f>'BAR BB| Open rates'!AN26*0.85*0.9</f>
        <v>27463.5</v>
      </c>
      <c r="AO26" s="84">
        <f>'BAR BB| Open rates'!AO26*0.85*0.9</f>
        <v>25168.5</v>
      </c>
      <c r="AP26" s="84">
        <f>'BAR BB| Open rates'!AP26*0.85*0.9</f>
        <v>25168.5</v>
      </c>
      <c r="AQ26" s="84">
        <f>'BAR BB| Open rates'!AQ26*0.85*0.9</f>
        <v>21879</v>
      </c>
      <c r="AR26" s="84">
        <f>'BAR BB| Open rates'!AR26*0.85*0.9</f>
        <v>22185</v>
      </c>
      <c r="AS26" s="84">
        <f>'BAR BB| Open rates'!AS26*0.85*0.9</f>
        <v>21879</v>
      </c>
      <c r="AT26" s="84">
        <f>'BAR BB| Open rates'!AT26*0.85*0.9</f>
        <v>22185</v>
      </c>
      <c r="AU26" s="84">
        <f>'BAR BB| Open rates'!AU26*0.85*0.9</f>
        <v>21879</v>
      </c>
      <c r="AV26" s="84">
        <f>'BAR BB| Open rates'!AV26*0.85*0.9</f>
        <v>22185</v>
      </c>
      <c r="AW26" s="84">
        <f>'BAR BB| Open rates'!AW26*0.85*0.9</f>
        <v>21879</v>
      </c>
      <c r="AX26" s="84">
        <f>'BAR BB| Open rates'!AX26*0.85*0.9</f>
        <v>22185</v>
      </c>
      <c r="AY26" s="84">
        <f>'BAR BB| Open rates'!AY26*0.85*0.9</f>
        <v>21879</v>
      </c>
    </row>
    <row r="27" spans="1:51" s="14" customFormat="1" ht="12" customHeight="1" x14ac:dyDescent="0.2">
      <c r="A27" s="42">
        <v>2</v>
      </c>
      <c r="B27" s="84">
        <f>'BAR BB| Open rates'!B27*0.85*0.9</f>
        <v>17212.5</v>
      </c>
      <c r="C27" s="84">
        <f>'BAR BB| Open rates'!C27*0.85*0.9</f>
        <v>17977.5</v>
      </c>
      <c r="D27" s="84">
        <f>'BAR BB| Open rates'!D27*0.85*0.9</f>
        <v>17136</v>
      </c>
      <c r="E27" s="84">
        <f>'BAR BB| Open rates'!E27*0.85*0.9</f>
        <v>17136</v>
      </c>
      <c r="F27" s="84">
        <f>'BAR BB| Open rates'!F27*0.85*0.9</f>
        <v>22491</v>
      </c>
      <c r="G27" s="84">
        <f>'BAR BB| Open rates'!G27*0.85*0.9</f>
        <v>22491</v>
      </c>
      <c r="H27" s="84">
        <f>'BAR BB| Open rates'!H27*0.85*0.9</f>
        <v>19584</v>
      </c>
      <c r="I27" s="84">
        <f>'BAR BB| Open rates'!I27*0.85*0.9</f>
        <v>19584</v>
      </c>
      <c r="J27" s="84">
        <f>'BAR BB| Open rates'!J27*0.85*0.9</f>
        <v>17977.5</v>
      </c>
      <c r="K27" s="84">
        <f>'BAR BB| Open rates'!K27*0.85*0.9</f>
        <v>16906.5</v>
      </c>
      <c r="L27" s="84">
        <f>'BAR BB| Open rates'!L27*0.85*0.9</f>
        <v>17671.5</v>
      </c>
      <c r="M27" s="84">
        <f>'BAR BB| Open rates'!M27*0.85*0.9</f>
        <v>16906.5</v>
      </c>
      <c r="N27" s="84">
        <f>'BAR BB| Open rates'!N27*0.85*0.9</f>
        <v>19584</v>
      </c>
      <c r="O27" s="84">
        <f>'BAR BB| Open rates'!O27*0.85*0.9</f>
        <v>17671.5</v>
      </c>
      <c r="P27" s="84">
        <f>'BAR BB| Open rates'!P27*0.85*0.9</f>
        <v>16906.5</v>
      </c>
      <c r="Q27" s="84">
        <f>'BAR BB| Open rates'!Q27*0.85*0.9</f>
        <v>19584</v>
      </c>
      <c r="R27" s="84">
        <f>'BAR BB| Open rates'!R27*0.85*0.9</f>
        <v>21726</v>
      </c>
      <c r="S27" s="84">
        <f>'BAR BB| Open rates'!S27*0.85*0.9</f>
        <v>19584</v>
      </c>
      <c r="T27" s="84">
        <f>'BAR BB| Open rates'!T27*0.85*0.9</f>
        <v>19584</v>
      </c>
      <c r="U27" s="84">
        <f>'BAR BB| Open rates'!U27*0.85*0.9</f>
        <v>17977.5</v>
      </c>
      <c r="V27" s="84">
        <f>'BAR BB| Open rates'!V27*0.85*0.9</f>
        <v>19584</v>
      </c>
      <c r="W27" s="84">
        <f>'BAR BB| Open rates'!W27*0.85*0.9</f>
        <v>17212.5</v>
      </c>
      <c r="X27" s="84">
        <f>'BAR BB| Open rates'!X27*0.85*0.9</f>
        <v>17212.5</v>
      </c>
      <c r="Y27" s="84">
        <f>'BAR BB| Open rates'!Y27*0.85*0.9</f>
        <v>17212.5</v>
      </c>
      <c r="Z27" s="84">
        <f>'BAR BB| Open rates'!Z27*0.85*0.9</f>
        <v>17212.5</v>
      </c>
      <c r="AA27" s="84">
        <f>'BAR BB| Open rates'!AA27*0.85*0.9</f>
        <v>24786</v>
      </c>
      <c r="AB27" s="84">
        <f>'BAR BB| Open rates'!AB27*0.85*0.9</f>
        <v>17212.5</v>
      </c>
      <c r="AC27" s="84">
        <f>'BAR BB| Open rates'!AC27*0.85*0.9</f>
        <v>28611</v>
      </c>
      <c r="AD27" s="84">
        <f>'BAR BB| Open rates'!AD27*0.85*0.9</f>
        <v>28611</v>
      </c>
      <c r="AE27" s="84">
        <f>'BAR BB| Open rates'!AE27*0.85*0.9</f>
        <v>28611</v>
      </c>
      <c r="AF27" s="84">
        <f>'BAR BB| Open rates'!AF27*0.85*0.9</f>
        <v>28611</v>
      </c>
      <c r="AG27" s="84">
        <f>'BAR BB| Open rates'!AG27*0.85*0.9</f>
        <v>28611</v>
      </c>
      <c r="AH27" s="84">
        <f>'BAR BB| Open rates'!AH27*0.85*0.9</f>
        <v>28611</v>
      </c>
      <c r="AI27" s="84">
        <f>'BAR BB| Open rates'!AI27*0.85*0.9</f>
        <v>28611</v>
      </c>
      <c r="AJ27" s="84">
        <f>'BAR BB| Open rates'!AJ27*0.85*0.9</f>
        <v>28611</v>
      </c>
      <c r="AK27" s="84">
        <f>'BAR BB| Open rates'!AK27*0.85*0.9</f>
        <v>28611</v>
      </c>
      <c r="AL27" s="84">
        <f>'BAR BB| Open rates'!AL27*0.85*0.9</f>
        <v>28611</v>
      </c>
      <c r="AM27" s="84">
        <f>'BAR BB| Open rates'!AM27*0.85*0.9</f>
        <v>28611</v>
      </c>
      <c r="AN27" s="84">
        <f>'BAR BB| Open rates'!AN27*0.85*0.9</f>
        <v>28611</v>
      </c>
      <c r="AO27" s="84">
        <f>'BAR BB| Open rates'!AO27*0.85*0.9</f>
        <v>26316</v>
      </c>
      <c r="AP27" s="84">
        <f>'BAR BB| Open rates'!AP27*0.85*0.9</f>
        <v>26316</v>
      </c>
      <c r="AQ27" s="84">
        <f>'BAR BB| Open rates'!AQ27*0.85*0.9</f>
        <v>23026.5</v>
      </c>
      <c r="AR27" s="84">
        <f>'BAR BB| Open rates'!AR27*0.85*0.9</f>
        <v>23332.5</v>
      </c>
      <c r="AS27" s="84">
        <f>'BAR BB| Open rates'!AS27*0.85*0.9</f>
        <v>23026.5</v>
      </c>
      <c r="AT27" s="84">
        <f>'BAR BB| Open rates'!AT27*0.85*0.9</f>
        <v>23332.5</v>
      </c>
      <c r="AU27" s="84">
        <f>'BAR BB| Open rates'!AU27*0.85*0.9</f>
        <v>23026.5</v>
      </c>
      <c r="AV27" s="84">
        <f>'BAR BB| Open rates'!AV27*0.85*0.9</f>
        <v>23332.5</v>
      </c>
      <c r="AW27" s="84">
        <f>'BAR BB| Open rates'!AW27*0.85*0.9</f>
        <v>23026.5</v>
      </c>
      <c r="AX27" s="84">
        <f>'BAR BB| Open rates'!AX27*0.85*0.9</f>
        <v>23332.5</v>
      </c>
      <c r="AY27" s="84">
        <f>'BAR BB| Open rates'!AY27*0.85*0.9</f>
        <v>23026.5</v>
      </c>
    </row>
    <row r="28" spans="1:51" s="14" customFormat="1" ht="12" customHeight="1" x14ac:dyDescent="0.2">
      <c r="A28" s="42">
        <v>3</v>
      </c>
      <c r="B28" s="84">
        <f>'BAR BB| Open rates'!B28*0.85*0.9</f>
        <v>18360</v>
      </c>
      <c r="C28" s="84">
        <f>'BAR BB| Open rates'!C28*0.85*0.9</f>
        <v>19125</v>
      </c>
      <c r="D28" s="84">
        <f>'BAR BB| Open rates'!D28*0.85*0.9</f>
        <v>18283.5</v>
      </c>
      <c r="E28" s="84">
        <f>'BAR BB| Open rates'!E28*0.85*0.9</f>
        <v>18283.5</v>
      </c>
      <c r="F28" s="84">
        <f>'BAR BB| Open rates'!F28*0.85*0.9</f>
        <v>23638.5</v>
      </c>
      <c r="G28" s="84">
        <f>'BAR BB| Open rates'!G28*0.85*0.9</f>
        <v>23638.5</v>
      </c>
      <c r="H28" s="84">
        <f>'BAR BB| Open rates'!H28*0.85*0.9</f>
        <v>20731.5</v>
      </c>
      <c r="I28" s="84">
        <f>'BAR BB| Open rates'!I28*0.85*0.9</f>
        <v>20731.5</v>
      </c>
      <c r="J28" s="84">
        <f>'BAR BB| Open rates'!J28*0.85*0.9</f>
        <v>19125</v>
      </c>
      <c r="K28" s="84">
        <f>'BAR BB| Open rates'!K28*0.85*0.9</f>
        <v>18054</v>
      </c>
      <c r="L28" s="84">
        <f>'BAR BB| Open rates'!L28*0.85*0.9</f>
        <v>18819</v>
      </c>
      <c r="M28" s="84">
        <f>'BAR BB| Open rates'!M28*0.85*0.9</f>
        <v>18054</v>
      </c>
      <c r="N28" s="84">
        <f>'BAR BB| Open rates'!N28*0.85*0.9</f>
        <v>20731.5</v>
      </c>
      <c r="O28" s="84">
        <f>'BAR BB| Open rates'!O28*0.85*0.9</f>
        <v>18819</v>
      </c>
      <c r="P28" s="84">
        <f>'BAR BB| Open rates'!P28*0.85*0.9</f>
        <v>18054</v>
      </c>
      <c r="Q28" s="84">
        <f>'BAR BB| Open rates'!Q28*0.85*0.9</f>
        <v>20731.5</v>
      </c>
      <c r="R28" s="84">
        <f>'BAR BB| Open rates'!R28*0.85*0.9</f>
        <v>22873.5</v>
      </c>
      <c r="S28" s="84">
        <f>'BAR BB| Open rates'!S28*0.85*0.9</f>
        <v>20731.5</v>
      </c>
      <c r="T28" s="84">
        <f>'BAR BB| Open rates'!T28*0.85*0.9</f>
        <v>20731.5</v>
      </c>
      <c r="U28" s="84">
        <f>'BAR BB| Open rates'!U28*0.85*0.9</f>
        <v>19125</v>
      </c>
      <c r="V28" s="84">
        <f>'BAR BB| Open rates'!V28*0.85*0.9</f>
        <v>20731.5</v>
      </c>
      <c r="W28" s="84">
        <f>'BAR BB| Open rates'!W28*0.85*0.9</f>
        <v>18360</v>
      </c>
      <c r="X28" s="84">
        <f>'BAR BB| Open rates'!X28*0.85*0.9</f>
        <v>18360</v>
      </c>
      <c r="Y28" s="84">
        <f>'BAR BB| Open rates'!Y28*0.85*0.9</f>
        <v>18360</v>
      </c>
      <c r="Z28" s="84">
        <f>'BAR BB| Open rates'!Z28*0.85*0.9</f>
        <v>18360</v>
      </c>
      <c r="AA28" s="84">
        <f>'BAR BB| Open rates'!AA28*0.85*0.9</f>
        <v>25933.5</v>
      </c>
      <c r="AB28" s="84">
        <f>'BAR BB| Open rates'!AB28*0.85*0.9</f>
        <v>18360</v>
      </c>
      <c r="AC28" s="84">
        <f>'BAR BB| Open rates'!AC28*0.85*0.9</f>
        <v>29758.5</v>
      </c>
      <c r="AD28" s="84">
        <f>'BAR BB| Open rates'!AD28*0.85*0.9</f>
        <v>29758.5</v>
      </c>
      <c r="AE28" s="84">
        <f>'BAR BB| Open rates'!AE28*0.85*0.9</f>
        <v>29758.5</v>
      </c>
      <c r="AF28" s="84">
        <f>'BAR BB| Open rates'!AF28*0.85*0.9</f>
        <v>29758.5</v>
      </c>
      <c r="AG28" s="84">
        <f>'BAR BB| Open rates'!AG28*0.85*0.9</f>
        <v>29758.5</v>
      </c>
      <c r="AH28" s="84">
        <f>'BAR BB| Open rates'!AH28*0.85*0.9</f>
        <v>29758.5</v>
      </c>
      <c r="AI28" s="84">
        <f>'BAR BB| Open rates'!AI28*0.85*0.9</f>
        <v>29758.5</v>
      </c>
      <c r="AJ28" s="84">
        <f>'BAR BB| Open rates'!AJ28*0.85*0.9</f>
        <v>29758.5</v>
      </c>
      <c r="AK28" s="84">
        <f>'BAR BB| Open rates'!AK28*0.85*0.9</f>
        <v>29758.5</v>
      </c>
      <c r="AL28" s="84">
        <f>'BAR BB| Open rates'!AL28*0.85*0.9</f>
        <v>29758.5</v>
      </c>
      <c r="AM28" s="84">
        <f>'BAR BB| Open rates'!AM28*0.85*0.9</f>
        <v>29758.5</v>
      </c>
      <c r="AN28" s="84">
        <f>'BAR BB| Open rates'!AN28*0.85*0.9</f>
        <v>29758.5</v>
      </c>
      <c r="AO28" s="84">
        <f>'BAR BB| Open rates'!AO28*0.85*0.9</f>
        <v>27463.5</v>
      </c>
      <c r="AP28" s="84">
        <f>'BAR BB| Open rates'!AP28*0.85*0.9</f>
        <v>27463.5</v>
      </c>
      <c r="AQ28" s="84">
        <f>'BAR BB| Open rates'!AQ28*0.85*0.9</f>
        <v>24174</v>
      </c>
      <c r="AR28" s="84">
        <f>'BAR BB| Open rates'!AR28*0.85*0.9</f>
        <v>24480</v>
      </c>
      <c r="AS28" s="84">
        <f>'BAR BB| Open rates'!AS28*0.85*0.9</f>
        <v>24174</v>
      </c>
      <c r="AT28" s="84">
        <f>'BAR BB| Open rates'!AT28*0.85*0.9</f>
        <v>24480</v>
      </c>
      <c r="AU28" s="84">
        <f>'BAR BB| Open rates'!AU28*0.85*0.9</f>
        <v>24174</v>
      </c>
      <c r="AV28" s="84">
        <f>'BAR BB| Open rates'!AV28*0.85*0.9</f>
        <v>24480</v>
      </c>
      <c r="AW28" s="84">
        <f>'BAR BB| Open rates'!AW28*0.85*0.9</f>
        <v>24174</v>
      </c>
      <c r="AX28" s="84">
        <f>'BAR BB| Open rates'!AX28*0.85*0.9</f>
        <v>24480</v>
      </c>
      <c r="AY28" s="84">
        <f>'BAR BB| Open rates'!AY28*0.85*0.9</f>
        <v>24174</v>
      </c>
    </row>
    <row r="29" spans="1:51" s="14" customFormat="1" ht="12" customHeight="1" x14ac:dyDescent="0.2">
      <c r="A29" s="42">
        <v>4</v>
      </c>
      <c r="B29" s="84">
        <f>'BAR BB| Open rates'!B29*0.85*0.9</f>
        <v>19507.5</v>
      </c>
      <c r="C29" s="84">
        <f>'BAR BB| Open rates'!C29*0.85*0.9</f>
        <v>20272.5</v>
      </c>
      <c r="D29" s="84">
        <f>'BAR BB| Open rates'!D29*0.85*0.9</f>
        <v>19431</v>
      </c>
      <c r="E29" s="84">
        <f>'BAR BB| Open rates'!E29*0.85*0.9</f>
        <v>19431</v>
      </c>
      <c r="F29" s="84">
        <f>'BAR BB| Open rates'!F29*0.85*0.9</f>
        <v>24786</v>
      </c>
      <c r="G29" s="84">
        <f>'BAR BB| Open rates'!G29*0.85*0.9</f>
        <v>24786</v>
      </c>
      <c r="H29" s="84">
        <f>'BAR BB| Open rates'!H29*0.85*0.9</f>
        <v>21879</v>
      </c>
      <c r="I29" s="84">
        <f>'BAR BB| Open rates'!I29*0.85*0.9</f>
        <v>21879</v>
      </c>
      <c r="J29" s="84">
        <f>'BAR BB| Open rates'!J29*0.85*0.9</f>
        <v>20272.5</v>
      </c>
      <c r="K29" s="84">
        <f>'BAR BB| Open rates'!K29*0.85*0.9</f>
        <v>19201.5</v>
      </c>
      <c r="L29" s="84">
        <f>'BAR BB| Open rates'!L29*0.85*0.9</f>
        <v>19966.5</v>
      </c>
      <c r="M29" s="84">
        <f>'BAR BB| Open rates'!M29*0.85*0.9</f>
        <v>19201.5</v>
      </c>
      <c r="N29" s="84">
        <f>'BAR BB| Open rates'!N29*0.85*0.9</f>
        <v>21879</v>
      </c>
      <c r="O29" s="84">
        <f>'BAR BB| Open rates'!O29*0.85*0.9</f>
        <v>19966.5</v>
      </c>
      <c r="P29" s="84">
        <f>'BAR BB| Open rates'!P29*0.85*0.9</f>
        <v>19201.5</v>
      </c>
      <c r="Q29" s="84">
        <f>'BAR BB| Open rates'!Q29*0.85*0.9</f>
        <v>21879</v>
      </c>
      <c r="R29" s="84">
        <f>'BAR BB| Open rates'!R29*0.85*0.9</f>
        <v>24021</v>
      </c>
      <c r="S29" s="84">
        <f>'BAR BB| Open rates'!S29*0.85*0.9</f>
        <v>21879</v>
      </c>
      <c r="T29" s="84">
        <f>'BAR BB| Open rates'!T29*0.85*0.9</f>
        <v>21879</v>
      </c>
      <c r="U29" s="84">
        <f>'BAR BB| Open rates'!U29*0.85*0.9</f>
        <v>20272.5</v>
      </c>
      <c r="V29" s="84">
        <f>'BAR BB| Open rates'!V29*0.85*0.9</f>
        <v>21879</v>
      </c>
      <c r="W29" s="84">
        <f>'BAR BB| Open rates'!W29*0.85*0.9</f>
        <v>19507.5</v>
      </c>
      <c r="X29" s="84">
        <f>'BAR BB| Open rates'!X29*0.85*0.9</f>
        <v>19507.5</v>
      </c>
      <c r="Y29" s="84">
        <f>'BAR BB| Open rates'!Y29*0.85*0.9</f>
        <v>19507.5</v>
      </c>
      <c r="Z29" s="84">
        <f>'BAR BB| Open rates'!Z29*0.85*0.9</f>
        <v>19507.5</v>
      </c>
      <c r="AA29" s="84">
        <f>'BAR BB| Open rates'!AA29*0.85*0.9</f>
        <v>27081</v>
      </c>
      <c r="AB29" s="84">
        <f>'BAR BB| Open rates'!AB29*0.85*0.9</f>
        <v>19507.5</v>
      </c>
      <c r="AC29" s="84">
        <f>'BAR BB| Open rates'!AC29*0.85*0.9</f>
        <v>30906</v>
      </c>
      <c r="AD29" s="84">
        <f>'BAR BB| Open rates'!AD29*0.85*0.9</f>
        <v>30906</v>
      </c>
      <c r="AE29" s="84">
        <f>'BAR BB| Open rates'!AE29*0.85*0.9</f>
        <v>30906</v>
      </c>
      <c r="AF29" s="84">
        <f>'BAR BB| Open rates'!AF29*0.85*0.9</f>
        <v>30906</v>
      </c>
      <c r="AG29" s="84">
        <f>'BAR BB| Open rates'!AG29*0.85*0.9</f>
        <v>30906</v>
      </c>
      <c r="AH29" s="84">
        <f>'BAR BB| Open rates'!AH29*0.85*0.9</f>
        <v>30906</v>
      </c>
      <c r="AI29" s="84">
        <f>'BAR BB| Open rates'!AI29*0.85*0.9</f>
        <v>30906</v>
      </c>
      <c r="AJ29" s="84">
        <f>'BAR BB| Open rates'!AJ29*0.85*0.9</f>
        <v>30906</v>
      </c>
      <c r="AK29" s="84">
        <f>'BAR BB| Open rates'!AK29*0.85*0.9</f>
        <v>30906</v>
      </c>
      <c r="AL29" s="84">
        <f>'BAR BB| Open rates'!AL29*0.85*0.9</f>
        <v>30906</v>
      </c>
      <c r="AM29" s="84">
        <f>'BAR BB| Open rates'!AM29*0.85*0.9</f>
        <v>30906</v>
      </c>
      <c r="AN29" s="84">
        <f>'BAR BB| Open rates'!AN29*0.85*0.9</f>
        <v>30906</v>
      </c>
      <c r="AO29" s="84">
        <f>'BAR BB| Open rates'!AO29*0.85*0.9</f>
        <v>28611</v>
      </c>
      <c r="AP29" s="84">
        <f>'BAR BB| Open rates'!AP29*0.85*0.9</f>
        <v>28611</v>
      </c>
      <c r="AQ29" s="84">
        <f>'BAR BB| Open rates'!AQ29*0.85*0.9</f>
        <v>25321.5</v>
      </c>
      <c r="AR29" s="84">
        <f>'BAR BB| Open rates'!AR29*0.85*0.9</f>
        <v>25627.5</v>
      </c>
      <c r="AS29" s="84">
        <f>'BAR BB| Open rates'!AS29*0.85*0.9</f>
        <v>25321.5</v>
      </c>
      <c r="AT29" s="84">
        <f>'BAR BB| Open rates'!AT29*0.85*0.9</f>
        <v>25627.5</v>
      </c>
      <c r="AU29" s="84">
        <f>'BAR BB| Open rates'!AU29*0.85*0.9</f>
        <v>25321.5</v>
      </c>
      <c r="AV29" s="84">
        <f>'BAR BB| Open rates'!AV29*0.85*0.9</f>
        <v>25627.5</v>
      </c>
      <c r="AW29" s="84">
        <f>'BAR BB| Open rates'!AW29*0.85*0.9</f>
        <v>25321.5</v>
      </c>
      <c r="AX29" s="84">
        <f>'BAR BB| Open rates'!AX29*0.85*0.9</f>
        <v>25627.5</v>
      </c>
      <c r="AY29" s="84">
        <f>'BAR BB| Open rates'!AY29*0.85*0.9</f>
        <v>25321.5</v>
      </c>
    </row>
    <row r="30" spans="1:51" s="14" customFormat="1" ht="12" customHeight="1" x14ac:dyDescent="0.2">
      <c r="A30" s="123"/>
    </row>
    <row r="31" spans="1:51" s="14" customFormat="1" ht="12" customHeight="1" x14ac:dyDescent="0.2">
      <c r="A31" s="231" t="s">
        <v>157</v>
      </c>
    </row>
    <row r="32" spans="1:51" s="14" customFormat="1" ht="12" customHeight="1" x14ac:dyDescent="0.2">
      <c r="A32" s="231"/>
    </row>
    <row r="33" spans="1:1" s="14" customFormat="1" ht="12" customHeight="1" x14ac:dyDescent="0.2">
      <c r="A33" s="231"/>
    </row>
    <row r="34" spans="1:1" s="14" customFormat="1" ht="12" customHeight="1" x14ac:dyDescent="0.2">
      <c r="A34" s="20"/>
    </row>
    <row r="35" spans="1:1" customFormat="1" ht="12.75" x14ac:dyDescent="0.2">
      <c r="A35" s="139" t="s">
        <v>80</v>
      </c>
    </row>
    <row r="36" spans="1:1" s="31" customFormat="1" ht="38.25" customHeight="1" x14ac:dyDescent="0.2">
      <c r="A36" s="210" t="s">
        <v>302</v>
      </c>
    </row>
    <row r="37" spans="1:1" customFormat="1" ht="38.25" customHeight="1" x14ac:dyDescent="0.2">
      <c r="A37" s="211" t="s">
        <v>303</v>
      </c>
    </row>
    <row r="38" spans="1:1" customFormat="1" ht="12.75" x14ac:dyDescent="0.2">
      <c r="A38" s="1"/>
    </row>
    <row r="39" spans="1:1" customFormat="1" ht="12.75" x14ac:dyDescent="0.2">
      <c r="A39" s="137" t="s">
        <v>58</v>
      </c>
    </row>
    <row r="40" spans="1:1" s="13" customFormat="1" ht="35.25" customHeight="1" x14ac:dyDescent="0.2">
      <c r="A40" s="150" t="s">
        <v>163</v>
      </c>
    </row>
    <row r="41" spans="1:1" s="13" customFormat="1" ht="35.25" customHeight="1" x14ac:dyDescent="0.2">
      <c r="A41" s="150" t="s">
        <v>188</v>
      </c>
    </row>
    <row r="42" spans="1:1" s="13" customFormat="1" ht="35.25" customHeight="1" x14ac:dyDescent="0.2">
      <c r="A42" s="150" t="s">
        <v>164</v>
      </c>
    </row>
    <row r="43" spans="1:1" s="13" customFormat="1" ht="13.5" customHeight="1" x14ac:dyDescent="0.2">
      <c r="A43" s="150" t="s">
        <v>165</v>
      </c>
    </row>
    <row r="44" spans="1:1" s="13" customFormat="1" ht="35.25" customHeight="1" x14ac:dyDescent="0.2">
      <c r="A44" s="150" t="s">
        <v>162</v>
      </c>
    </row>
    <row r="45" spans="1:1" s="13" customFormat="1" ht="35.25" customHeight="1" x14ac:dyDescent="0.2">
      <c r="A45" s="145" t="s">
        <v>173</v>
      </c>
    </row>
    <row r="46" spans="1:1" ht="12" customHeight="1" x14ac:dyDescent="0.2">
      <c r="A46" s="151"/>
    </row>
    <row r="47" spans="1:1" x14ac:dyDescent="0.2">
      <c r="A47" s="140" t="s">
        <v>80</v>
      </c>
    </row>
    <row r="48" spans="1:1" ht="12" customHeight="1" x14ac:dyDescent="0.2">
      <c r="A48" s="260" t="s">
        <v>152</v>
      </c>
    </row>
    <row r="49" spans="1:1" x14ac:dyDescent="0.2">
      <c r="A49" s="261"/>
    </row>
    <row r="51" spans="1:1" x14ac:dyDescent="0.2">
      <c r="A51" s="141" t="s">
        <v>65</v>
      </c>
    </row>
    <row r="52" spans="1:1" ht="84" x14ac:dyDescent="0.2">
      <c r="A52" s="142" t="s">
        <v>81</v>
      </c>
    </row>
  </sheetData>
  <mergeCells count="2">
    <mergeCell ref="A31:A33"/>
    <mergeCell ref="A48:A49"/>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zoomScaleNormal="100" workbookViewId="0">
      <pane xSplit="1" topLeftCell="B1" activePane="topRight" state="frozen"/>
      <selection activeCell="BE26" sqref="BE26:BE27"/>
      <selection pane="topRight" activeCell="C13" sqref="C13"/>
    </sheetView>
  </sheetViews>
  <sheetFormatPr defaultColWidth="10.42578125" defaultRowHeight="12" x14ac:dyDescent="0.2"/>
  <cols>
    <col min="1" max="1" width="41.85546875" style="1" customWidth="1"/>
    <col min="2" max="16384" width="10.42578125" style="2"/>
  </cols>
  <sheetData>
    <row r="1" spans="1:51" s="5" customFormat="1" ht="25.5" customHeight="1" x14ac:dyDescent="0.2">
      <c r="A1" s="47" t="s">
        <v>50</v>
      </c>
    </row>
    <row r="2" spans="1:51" s="5" customFormat="1" ht="12.75" x14ac:dyDescent="0.2">
      <c r="A2" s="6" t="s">
        <v>176</v>
      </c>
    </row>
    <row r="3" spans="1:51" s="11" customFormat="1" ht="28.5" customHeight="1" x14ac:dyDescent="0.2">
      <c r="A3" s="74" t="s">
        <v>52</v>
      </c>
      <c r="B3" s="73">
        <f>'BAR BB| Open rates'!B3</f>
        <v>45772</v>
      </c>
      <c r="C3" s="73">
        <f>'BAR BB| Open rates'!C3</f>
        <v>45773</v>
      </c>
      <c r="D3" s="73">
        <f>'BAR BB| Open rates'!D3</f>
        <v>45774</v>
      </c>
      <c r="E3" s="73">
        <f>'BAR BB| Open rates'!E3</f>
        <v>45775</v>
      </c>
      <c r="F3" s="73">
        <f>'BAR BB| Open rates'!F3</f>
        <v>45778</v>
      </c>
      <c r="G3" s="73">
        <f>'BAR BB| Open rates'!G3</f>
        <v>45779</v>
      </c>
      <c r="H3" s="73">
        <f>'BAR BB| Open rates'!H3</f>
        <v>45781</v>
      </c>
      <c r="I3" s="73">
        <f>'BAR BB| Open rates'!I3</f>
        <v>45785</v>
      </c>
      <c r="J3" s="73">
        <f>'BAR BB| Open rates'!J3</f>
        <v>45787</v>
      </c>
      <c r="K3" s="73">
        <f>'BAR BB| Open rates'!K3</f>
        <v>45788</v>
      </c>
      <c r="L3" s="73">
        <f>'BAR BB| Open rates'!L3</f>
        <v>45793</v>
      </c>
      <c r="M3" s="73">
        <f>'BAR BB| Open rates'!M3</f>
        <v>45795</v>
      </c>
      <c r="N3" s="73">
        <f>'BAR BB| Open rates'!N3</f>
        <v>45798</v>
      </c>
      <c r="O3" s="73">
        <f>'BAR BB| Open rates'!O3</f>
        <v>45802</v>
      </c>
      <c r="P3" s="73">
        <f>'BAR BB| Open rates'!P3</f>
        <v>45804</v>
      </c>
      <c r="Q3" s="73">
        <f>'BAR BB| Open rates'!Q3</f>
        <v>45805</v>
      </c>
      <c r="R3" s="73">
        <f>'BAR BB| Open rates'!R3</f>
        <v>45806</v>
      </c>
      <c r="S3" s="73">
        <f>'BAR BB| Open rates'!S3</f>
        <v>45808</v>
      </c>
      <c r="T3" s="73">
        <f>'BAR BB| Open rates'!T3</f>
        <v>45809</v>
      </c>
      <c r="U3" s="73">
        <f>'BAR BB| Open rates'!U3</f>
        <v>45810</v>
      </c>
      <c r="V3" s="73">
        <f>'BAR BB| Open rates'!V3</f>
        <v>45815</v>
      </c>
      <c r="W3" s="73">
        <f>'BAR BB| Open rates'!W3</f>
        <v>45817</v>
      </c>
      <c r="X3" s="73">
        <f>'BAR BB| Open rates'!X3</f>
        <v>45821</v>
      </c>
      <c r="Y3" s="73">
        <f>'BAR BB| Open rates'!Y3</f>
        <v>45823</v>
      </c>
      <c r="Z3" s="73">
        <f>'BAR BB| Open rates'!Z3</f>
        <v>45828</v>
      </c>
      <c r="AA3" s="73">
        <f>'BAR BB| Open rates'!AA3</f>
        <v>45831</v>
      </c>
      <c r="AB3" s="73">
        <f>'BAR BB| Open rates'!AB3</f>
        <v>45836</v>
      </c>
      <c r="AC3" s="73">
        <f>'BAR BB| Open rates'!AC3</f>
        <v>45839</v>
      </c>
      <c r="AD3" s="73">
        <f>'BAR BB| Open rates'!AD3</f>
        <v>45851</v>
      </c>
      <c r="AE3" s="73">
        <f>'BAR BB| Open rates'!AE3</f>
        <v>45852</v>
      </c>
      <c r="AF3" s="73">
        <f>'BAR BB| Open rates'!AF3</f>
        <v>45858</v>
      </c>
      <c r="AG3" s="73">
        <f>'BAR BB| Open rates'!AG3</f>
        <v>45863</v>
      </c>
      <c r="AH3" s="73">
        <f>'BAR BB| Open rates'!AH3</f>
        <v>45865</v>
      </c>
      <c r="AI3" s="73">
        <f>'BAR BB| Open rates'!AI3</f>
        <v>45870</v>
      </c>
      <c r="AJ3" s="73">
        <f>'BAR BB| Open rates'!AJ3</f>
        <v>45872</v>
      </c>
      <c r="AK3" s="73">
        <f>'BAR BB| Open rates'!AK3</f>
        <v>45877</v>
      </c>
      <c r="AL3" s="73">
        <f>'BAR BB| Open rates'!AL3</f>
        <v>45879</v>
      </c>
      <c r="AM3" s="73">
        <f>'BAR BB| Open rates'!AM3</f>
        <v>45884</v>
      </c>
      <c r="AN3" s="73">
        <f>'BAR BB| Open rates'!AN3</f>
        <v>45886</v>
      </c>
      <c r="AO3" s="73">
        <f>'BAR BB| Open rates'!AO3</f>
        <v>45891</v>
      </c>
      <c r="AP3" s="73">
        <f>'BAR BB| Open rates'!AP3</f>
        <v>45893</v>
      </c>
      <c r="AQ3" s="73">
        <f>'BAR BB| Open rates'!AQ3</f>
        <v>45901</v>
      </c>
      <c r="AR3" s="73">
        <f>'BAR BB| Open rates'!AR3</f>
        <v>45905</v>
      </c>
      <c r="AS3" s="73">
        <f>'BAR BB| Open rates'!AS3</f>
        <v>45907</v>
      </c>
      <c r="AT3" s="73">
        <f>'BAR BB| Open rates'!AT3</f>
        <v>45912</v>
      </c>
      <c r="AU3" s="73">
        <f>'BAR BB| Open rates'!AU3</f>
        <v>45914</v>
      </c>
      <c r="AV3" s="73">
        <f>'BAR BB| Open rates'!AV3</f>
        <v>45919</v>
      </c>
      <c r="AW3" s="73">
        <f>'BAR BB| Open rates'!AW3</f>
        <v>45921</v>
      </c>
      <c r="AX3" s="73">
        <f>'BAR BB| Open rates'!AX3</f>
        <v>45926</v>
      </c>
      <c r="AY3" s="73">
        <f>'BAR BB| Open rates'!AY3</f>
        <v>45928</v>
      </c>
    </row>
    <row r="4" spans="1:51" s="11" customFormat="1" ht="28.5" customHeight="1" x14ac:dyDescent="0.2">
      <c r="A4" s="8"/>
      <c r="B4" s="73">
        <f>'BAR BB| Open rates'!B4</f>
        <v>45772</v>
      </c>
      <c r="C4" s="73">
        <f>'BAR BB| Open rates'!C4</f>
        <v>45773</v>
      </c>
      <c r="D4" s="73">
        <f>'BAR BB| Open rates'!D4</f>
        <v>45774</v>
      </c>
      <c r="E4" s="73">
        <f>'BAR BB| Open rates'!E4</f>
        <v>45777</v>
      </c>
      <c r="F4" s="73">
        <f>'BAR BB| Open rates'!F4</f>
        <v>45778</v>
      </c>
      <c r="G4" s="73">
        <f>'BAR BB| Open rates'!G4</f>
        <v>45780</v>
      </c>
      <c r="H4" s="73">
        <f>'BAR BB| Open rates'!H4</f>
        <v>45784</v>
      </c>
      <c r="I4" s="73">
        <f>'BAR BB| Open rates'!I4</f>
        <v>45786</v>
      </c>
      <c r="J4" s="73">
        <f>'BAR BB| Open rates'!J4</f>
        <v>45787</v>
      </c>
      <c r="K4" s="73">
        <f>'BAR BB| Open rates'!K4</f>
        <v>45792</v>
      </c>
      <c r="L4" s="73">
        <f>'BAR BB| Open rates'!L4</f>
        <v>45794</v>
      </c>
      <c r="M4" s="73">
        <f>'BAR BB| Open rates'!M4</f>
        <v>45797</v>
      </c>
      <c r="N4" s="73">
        <f>'BAR BB| Open rates'!N4</f>
        <v>45801</v>
      </c>
      <c r="O4" s="73">
        <f>'BAR BB| Open rates'!O4</f>
        <v>45803</v>
      </c>
      <c r="P4" s="73">
        <f>'BAR BB| Open rates'!P4</f>
        <v>45804</v>
      </c>
      <c r="Q4" s="73">
        <f>'BAR BB| Open rates'!Q4</f>
        <v>45805</v>
      </c>
      <c r="R4" s="73">
        <f>'BAR BB| Open rates'!R4</f>
        <v>45807</v>
      </c>
      <c r="S4" s="73">
        <f>'BAR BB| Open rates'!S4</f>
        <v>45808</v>
      </c>
      <c r="T4" s="73">
        <f>'BAR BB| Open rates'!T4</f>
        <v>45809</v>
      </c>
      <c r="U4" s="73">
        <f>'BAR BB| Open rates'!U4</f>
        <v>45814</v>
      </c>
      <c r="V4" s="73">
        <f>'BAR BB| Open rates'!V4</f>
        <v>45816</v>
      </c>
      <c r="W4" s="73">
        <f>'BAR BB| Open rates'!W4</f>
        <v>45820</v>
      </c>
      <c r="X4" s="73">
        <f>'BAR BB| Open rates'!X4</f>
        <v>45822</v>
      </c>
      <c r="Y4" s="73">
        <f>'BAR BB| Open rates'!Y4</f>
        <v>45827</v>
      </c>
      <c r="Z4" s="73">
        <f>'BAR BB| Open rates'!Z4</f>
        <v>45830</v>
      </c>
      <c r="AA4" s="73">
        <f>'BAR BB| Open rates'!AA4</f>
        <v>45835</v>
      </c>
      <c r="AB4" s="73">
        <f>'BAR BB| Open rates'!AB4</f>
        <v>45838</v>
      </c>
      <c r="AC4" s="73">
        <f>'BAR BB| Open rates'!AC4</f>
        <v>45850</v>
      </c>
      <c r="AD4" s="73">
        <f>'BAR BB| Open rates'!AD4</f>
        <v>45851</v>
      </c>
      <c r="AE4" s="73">
        <f>'BAR BB| Open rates'!AE4</f>
        <v>45857</v>
      </c>
      <c r="AF4" s="73">
        <f>'BAR BB| Open rates'!AF4</f>
        <v>45862</v>
      </c>
      <c r="AG4" s="73">
        <f>'BAR BB| Open rates'!AG4</f>
        <v>45864</v>
      </c>
      <c r="AH4" s="73">
        <f>'BAR BB| Open rates'!AH4</f>
        <v>45869</v>
      </c>
      <c r="AI4" s="73">
        <f>'BAR BB| Open rates'!AI4</f>
        <v>45871</v>
      </c>
      <c r="AJ4" s="73">
        <f>'BAR BB| Open rates'!AJ4</f>
        <v>45876</v>
      </c>
      <c r="AK4" s="73">
        <f>'BAR BB| Open rates'!AK4</f>
        <v>45878</v>
      </c>
      <c r="AL4" s="73">
        <f>'BAR BB| Open rates'!AL4</f>
        <v>45883</v>
      </c>
      <c r="AM4" s="73">
        <f>'BAR BB| Open rates'!AM4</f>
        <v>45885</v>
      </c>
      <c r="AN4" s="73">
        <f>'BAR BB| Open rates'!AN4</f>
        <v>45890</v>
      </c>
      <c r="AO4" s="73">
        <f>'BAR BB| Open rates'!AO4</f>
        <v>45892</v>
      </c>
      <c r="AP4" s="73">
        <f>'BAR BB| Open rates'!AP4</f>
        <v>45900</v>
      </c>
      <c r="AQ4" s="73">
        <f>'BAR BB| Open rates'!AQ4</f>
        <v>45904</v>
      </c>
      <c r="AR4" s="73">
        <f>'BAR BB| Open rates'!AR4</f>
        <v>45906</v>
      </c>
      <c r="AS4" s="73">
        <f>'BAR BB| Open rates'!AS4</f>
        <v>45911</v>
      </c>
      <c r="AT4" s="73">
        <f>'BAR BB| Open rates'!AT4</f>
        <v>45913</v>
      </c>
      <c r="AU4" s="73">
        <f>'BAR BB| Open rates'!AU4</f>
        <v>45918</v>
      </c>
      <c r="AV4" s="73">
        <f>'BAR BB| Open rates'!AV4</f>
        <v>45920</v>
      </c>
      <c r="AW4" s="73">
        <f>'BAR BB| Open rates'!AW4</f>
        <v>45925</v>
      </c>
      <c r="AX4" s="73">
        <f>'BAR BB| Open rates'!AX4</f>
        <v>45927</v>
      </c>
      <c r="AY4" s="73">
        <f>'BAR BB| Open rates'!AY4</f>
        <v>45930</v>
      </c>
    </row>
    <row r="5" spans="1:51" s="14" customFormat="1" ht="12" customHeight="1" x14ac:dyDescent="0.2">
      <c r="A5" s="33" t="s">
        <v>53</v>
      </c>
    </row>
    <row r="6" spans="1:51" s="14" customFormat="1" ht="12" customHeight="1" x14ac:dyDescent="0.2">
      <c r="A6" s="42">
        <v>1</v>
      </c>
      <c r="B6" s="84">
        <f>'BAR BB| Open rates'!B6*0.9*0.9</f>
        <v>4860</v>
      </c>
      <c r="C6" s="84">
        <f>'BAR BB| Open rates'!C6*0.9*0.9</f>
        <v>5670</v>
      </c>
      <c r="D6" s="84">
        <f>'BAR BB| Open rates'!D6*0.9*0.9</f>
        <v>4779</v>
      </c>
      <c r="E6" s="84">
        <f>'BAR BB| Open rates'!E6*0.9*0.9</f>
        <v>4779</v>
      </c>
      <c r="F6" s="84">
        <f>'BAR BB| Open rates'!F6*0.9*0.9</f>
        <v>10449</v>
      </c>
      <c r="G6" s="84">
        <f>'BAR BB| Open rates'!G6*0.9*0.9</f>
        <v>10449</v>
      </c>
      <c r="H6" s="84">
        <f>'BAR BB| Open rates'!H6*0.9*0.9</f>
        <v>7371</v>
      </c>
      <c r="I6" s="84">
        <f>'BAR BB| Open rates'!I6*0.9*0.9</f>
        <v>7371</v>
      </c>
      <c r="J6" s="84">
        <f>'BAR BB| Open rates'!J6*0.9*0.9</f>
        <v>5670</v>
      </c>
      <c r="K6" s="84">
        <f>'BAR BB| Open rates'!K6*0.9*0.9</f>
        <v>4536</v>
      </c>
      <c r="L6" s="84">
        <f>'BAR BB| Open rates'!L6*0.9*0.9</f>
        <v>5346</v>
      </c>
      <c r="M6" s="84">
        <f>'BAR BB| Open rates'!M6*0.9*0.9</f>
        <v>4536</v>
      </c>
      <c r="N6" s="84">
        <f>'BAR BB| Open rates'!N6*0.9*0.9</f>
        <v>7371</v>
      </c>
      <c r="O6" s="84">
        <f>'BAR BB| Open rates'!O6*0.9*0.9</f>
        <v>5346</v>
      </c>
      <c r="P6" s="84">
        <f>'BAR BB| Open rates'!P6*0.9*0.9</f>
        <v>4536</v>
      </c>
      <c r="Q6" s="84">
        <f>'BAR BB| Open rates'!Q6*0.9*0.9</f>
        <v>7371</v>
      </c>
      <c r="R6" s="84">
        <f>'BAR BB| Open rates'!R6*0.9*0.9</f>
        <v>9639</v>
      </c>
      <c r="S6" s="84">
        <f>'BAR BB| Open rates'!S6*0.9*0.9</f>
        <v>7371</v>
      </c>
      <c r="T6" s="84">
        <f>'BAR BB| Open rates'!T6*0.9*0.9</f>
        <v>7371</v>
      </c>
      <c r="U6" s="84">
        <f>'BAR BB| Open rates'!U6*0.9*0.9</f>
        <v>5670</v>
      </c>
      <c r="V6" s="84">
        <f>'BAR BB| Open rates'!V6*0.9*0.9</f>
        <v>7371</v>
      </c>
      <c r="W6" s="84">
        <f>'BAR BB| Open rates'!W6*0.9*0.9</f>
        <v>4860</v>
      </c>
      <c r="X6" s="84">
        <f>'BAR BB| Open rates'!X6*0.9*0.9</f>
        <v>4860</v>
      </c>
      <c r="Y6" s="84">
        <f>'BAR BB| Open rates'!Y6*0.9*0.9</f>
        <v>4860</v>
      </c>
      <c r="Z6" s="84">
        <f>'BAR BB| Open rates'!Z6*0.9*0.9</f>
        <v>4860</v>
      </c>
      <c r="AA6" s="84">
        <f>'BAR BB| Open rates'!AA6*0.9*0.9</f>
        <v>12879</v>
      </c>
      <c r="AB6" s="84">
        <f>'BAR BB| Open rates'!AB6*0.9*0.9</f>
        <v>4860</v>
      </c>
      <c r="AC6" s="84">
        <f>'BAR BB| Open rates'!AC6*0.9*0.9</f>
        <v>11259</v>
      </c>
      <c r="AD6" s="84">
        <f>'BAR BB| Open rates'!AD6*0.9*0.9</f>
        <v>11259</v>
      </c>
      <c r="AE6" s="84">
        <f>'BAR BB| Open rates'!AE6*0.9*0.9</f>
        <v>11259</v>
      </c>
      <c r="AF6" s="84">
        <f>'BAR BB| Open rates'!AF6*0.9*0.9</f>
        <v>11259</v>
      </c>
      <c r="AG6" s="84">
        <f>'BAR BB| Open rates'!AG6*0.9*0.9</f>
        <v>11259</v>
      </c>
      <c r="AH6" s="84">
        <f>'BAR BB| Open rates'!AH6*0.9*0.9</f>
        <v>11259</v>
      </c>
      <c r="AI6" s="84">
        <f>'BAR BB| Open rates'!AI6*0.9*0.9</f>
        <v>11259</v>
      </c>
      <c r="AJ6" s="84">
        <f>'BAR BB| Open rates'!AJ6*0.9*0.9</f>
        <v>11259</v>
      </c>
      <c r="AK6" s="84">
        <f>'BAR BB| Open rates'!AK6*0.9*0.9</f>
        <v>11259</v>
      </c>
      <c r="AL6" s="84">
        <f>'BAR BB| Open rates'!AL6*0.9*0.9</f>
        <v>11259</v>
      </c>
      <c r="AM6" s="84">
        <f>'BAR BB| Open rates'!AM6*0.9*0.9</f>
        <v>11259</v>
      </c>
      <c r="AN6" s="84">
        <f>'BAR BB| Open rates'!AN6*0.9*0.9</f>
        <v>11259</v>
      </c>
      <c r="AO6" s="84">
        <f>'BAR BB| Open rates'!AO6*0.9*0.9</f>
        <v>8829</v>
      </c>
      <c r="AP6" s="84">
        <f>'BAR BB| Open rates'!AP6*0.9*0.9</f>
        <v>8829</v>
      </c>
      <c r="AQ6" s="84">
        <f>'BAR BB| Open rates'!AQ6*0.9*0.9</f>
        <v>5346</v>
      </c>
      <c r="AR6" s="84">
        <f>'BAR BB| Open rates'!AR6*0.9*0.9</f>
        <v>5670</v>
      </c>
      <c r="AS6" s="84">
        <f>'BAR BB| Open rates'!AS6*0.9*0.9</f>
        <v>5346</v>
      </c>
      <c r="AT6" s="84">
        <f>'BAR BB| Open rates'!AT6*0.9*0.9</f>
        <v>5670</v>
      </c>
      <c r="AU6" s="84">
        <f>'BAR BB| Open rates'!AU6*0.9*0.9</f>
        <v>5346</v>
      </c>
      <c r="AV6" s="84">
        <f>'BAR BB| Open rates'!AV6*0.9*0.9</f>
        <v>5670</v>
      </c>
      <c r="AW6" s="84">
        <f>'BAR BB| Open rates'!AW6*0.9*0.9</f>
        <v>5346</v>
      </c>
      <c r="AX6" s="84">
        <f>'BAR BB| Open rates'!AX6*0.9*0.9</f>
        <v>5670</v>
      </c>
      <c r="AY6" s="84">
        <f>'BAR BB| Open rates'!AY6*0.9*0.9</f>
        <v>5346</v>
      </c>
    </row>
    <row r="7" spans="1:51" s="14" customFormat="1" ht="12" customHeight="1" x14ac:dyDescent="0.2">
      <c r="A7" s="42">
        <v>2</v>
      </c>
      <c r="B7" s="84">
        <f>'BAR BB| Open rates'!B7*0.9*0.9</f>
        <v>6075</v>
      </c>
      <c r="C7" s="84">
        <f>'BAR BB| Open rates'!C7*0.9*0.9</f>
        <v>5670</v>
      </c>
      <c r="D7" s="84">
        <f>'BAR BB| Open rates'!D7*0.9*0.9</f>
        <v>5994</v>
      </c>
      <c r="E7" s="84">
        <f>'BAR BB| Open rates'!E7*0.9*0.9</f>
        <v>5994</v>
      </c>
      <c r="F7" s="84">
        <f>'BAR BB| Open rates'!F7*0.9*0.9</f>
        <v>11664</v>
      </c>
      <c r="G7" s="84">
        <f>'BAR BB| Open rates'!G7*0.9*0.9</f>
        <v>11664</v>
      </c>
      <c r="H7" s="84">
        <f>'BAR BB| Open rates'!H7*0.9*0.9</f>
        <v>8586</v>
      </c>
      <c r="I7" s="84">
        <f>'BAR BB| Open rates'!I7*0.9*0.9</f>
        <v>8586</v>
      </c>
      <c r="J7" s="84">
        <f>'BAR BB| Open rates'!J7*0.9*0.9</f>
        <v>6885</v>
      </c>
      <c r="K7" s="84">
        <f>'BAR BB| Open rates'!K7*0.9*0.9</f>
        <v>5751</v>
      </c>
      <c r="L7" s="84">
        <f>'BAR BB| Open rates'!L7*0.9*0.9</f>
        <v>6561</v>
      </c>
      <c r="M7" s="84">
        <f>'BAR BB| Open rates'!M7*0.9*0.9</f>
        <v>5751</v>
      </c>
      <c r="N7" s="84">
        <f>'BAR BB| Open rates'!N7*0.9*0.9</f>
        <v>8586</v>
      </c>
      <c r="O7" s="84">
        <f>'BAR BB| Open rates'!O7*0.9*0.9</f>
        <v>6561</v>
      </c>
      <c r="P7" s="84">
        <f>'BAR BB| Open rates'!P7*0.9*0.9</f>
        <v>5751</v>
      </c>
      <c r="Q7" s="84">
        <f>'BAR BB| Open rates'!Q7*0.9*0.9</f>
        <v>8586</v>
      </c>
      <c r="R7" s="84">
        <f>'BAR BB| Open rates'!R7*0.9*0.9</f>
        <v>10854</v>
      </c>
      <c r="S7" s="84">
        <f>'BAR BB| Open rates'!S7*0.9*0.9</f>
        <v>8586</v>
      </c>
      <c r="T7" s="84">
        <f>'BAR BB| Open rates'!T7*0.9*0.9</f>
        <v>8586</v>
      </c>
      <c r="U7" s="84">
        <f>'BAR BB| Open rates'!U7*0.9*0.9</f>
        <v>6885</v>
      </c>
      <c r="V7" s="84">
        <f>'BAR BB| Open rates'!V7*0.9*0.9</f>
        <v>8586</v>
      </c>
      <c r="W7" s="84">
        <f>'BAR BB| Open rates'!W7*0.9*0.9</f>
        <v>6075</v>
      </c>
      <c r="X7" s="84">
        <f>'BAR BB| Open rates'!X7*0.9*0.9</f>
        <v>6075</v>
      </c>
      <c r="Y7" s="84">
        <f>'BAR BB| Open rates'!Y7*0.9*0.9</f>
        <v>6075</v>
      </c>
      <c r="Z7" s="84">
        <f>'BAR BB| Open rates'!Z7*0.9*0.9</f>
        <v>6075</v>
      </c>
      <c r="AA7" s="84">
        <f>'BAR BB| Open rates'!AA7*0.9*0.9</f>
        <v>14094</v>
      </c>
      <c r="AB7" s="84">
        <f>'BAR BB| Open rates'!AB7*0.9*0.9</f>
        <v>6075</v>
      </c>
      <c r="AC7" s="84">
        <f>'BAR BB| Open rates'!AC7*0.9*0.9</f>
        <v>12474</v>
      </c>
      <c r="AD7" s="84">
        <f>'BAR BB| Open rates'!AD7*0.9*0.9</f>
        <v>12474</v>
      </c>
      <c r="AE7" s="84">
        <f>'BAR BB| Open rates'!AE7*0.9*0.9</f>
        <v>12474</v>
      </c>
      <c r="AF7" s="84">
        <f>'BAR BB| Open rates'!AF7*0.9*0.9</f>
        <v>12474</v>
      </c>
      <c r="AG7" s="84">
        <f>'BAR BB| Open rates'!AG7*0.9*0.9</f>
        <v>12474</v>
      </c>
      <c r="AH7" s="84">
        <f>'BAR BB| Open rates'!AH7*0.9*0.9</f>
        <v>12474</v>
      </c>
      <c r="AI7" s="84">
        <f>'BAR BB| Open rates'!AI7*0.9*0.9</f>
        <v>12474</v>
      </c>
      <c r="AJ7" s="84">
        <f>'BAR BB| Open rates'!AJ7*0.9*0.9</f>
        <v>12474</v>
      </c>
      <c r="AK7" s="84">
        <f>'BAR BB| Open rates'!AK7*0.9*0.9</f>
        <v>12474</v>
      </c>
      <c r="AL7" s="84">
        <f>'BAR BB| Open rates'!AL7*0.9*0.9</f>
        <v>12474</v>
      </c>
      <c r="AM7" s="84">
        <f>'BAR BB| Open rates'!AM7*0.9*0.9</f>
        <v>12474</v>
      </c>
      <c r="AN7" s="84">
        <f>'BAR BB| Open rates'!AN7*0.9*0.9</f>
        <v>12474</v>
      </c>
      <c r="AO7" s="84">
        <f>'BAR BB| Open rates'!AO7*0.9*0.9</f>
        <v>10044</v>
      </c>
      <c r="AP7" s="84">
        <f>'BAR BB| Open rates'!AP7*0.9*0.9</f>
        <v>10044</v>
      </c>
      <c r="AQ7" s="84">
        <f>'BAR BB| Open rates'!AQ7*0.9*0.9</f>
        <v>6561</v>
      </c>
      <c r="AR7" s="84">
        <f>'BAR BB| Open rates'!AR7*0.9*0.9</f>
        <v>6885</v>
      </c>
      <c r="AS7" s="84">
        <f>'BAR BB| Open rates'!AS7*0.9*0.9</f>
        <v>6561</v>
      </c>
      <c r="AT7" s="84">
        <f>'BAR BB| Open rates'!AT7*0.9*0.9</f>
        <v>6885</v>
      </c>
      <c r="AU7" s="84">
        <f>'BAR BB| Open rates'!AU7*0.9*0.9</f>
        <v>6561</v>
      </c>
      <c r="AV7" s="84">
        <f>'BAR BB| Open rates'!AV7*0.9*0.9</f>
        <v>6885</v>
      </c>
      <c r="AW7" s="84">
        <f>'BAR BB| Open rates'!AW7*0.9*0.9</f>
        <v>6561</v>
      </c>
      <c r="AX7" s="84">
        <f>'BAR BB| Open rates'!AX7*0.9*0.9</f>
        <v>6885</v>
      </c>
      <c r="AY7" s="84">
        <f>'BAR BB| Open rates'!AY7*0.9*0.9</f>
        <v>6561</v>
      </c>
    </row>
    <row r="8" spans="1:51"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s="14" customFormat="1" ht="12" customHeight="1" x14ac:dyDescent="0.2">
      <c r="A9" s="149">
        <v>1</v>
      </c>
      <c r="B9" s="84">
        <f>'BAR BB| Open rates'!B9*0.9*0.9</f>
        <v>6480</v>
      </c>
      <c r="C9" s="84">
        <f>'BAR BB| Open rates'!C9*0.9*0.9</f>
        <v>7290</v>
      </c>
      <c r="D9" s="84">
        <f>'BAR BB| Open rates'!D9*0.9*0.9</f>
        <v>6399</v>
      </c>
      <c r="E9" s="84">
        <f>'BAR BB| Open rates'!E9*0.9*0.9</f>
        <v>6399</v>
      </c>
      <c r="F9" s="84">
        <f>'BAR BB| Open rates'!F9*0.9*0.9</f>
        <v>12069</v>
      </c>
      <c r="G9" s="84">
        <f>'BAR BB| Open rates'!G9*0.9*0.9</f>
        <v>12069</v>
      </c>
      <c r="H9" s="84">
        <f>'BAR BB| Open rates'!H9*0.9*0.9</f>
        <v>8991</v>
      </c>
      <c r="I9" s="84">
        <f>'BAR BB| Open rates'!I9*0.9*0.9</f>
        <v>8991</v>
      </c>
      <c r="J9" s="84">
        <f>'BAR BB| Open rates'!J9*0.9*0.9</f>
        <v>7290</v>
      </c>
      <c r="K9" s="84">
        <f>'BAR BB| Open rates'!K9*0.9*0.9</f>
        <v>6156</v>
      </c>
      <c r="L9" s="84">
        <f>'BAR BB| Open rates'!L9*0.9*0.9</f>
        <v>6966</v>
      </c>
      <c r="M9" s="84">
        <f>'BAR BB| Open rates'!M9*0.9*0.9</f>
        <v>6156</v>
      </c>
      <c r="N9" s="84">
        <f>'BAR BB| Open rates'!N9*0.9*0.9</f>
        <v>8991</v>
      </c>
      <c r="O9" s="84">
        <f>'BAR BB| Open rates'!O9*0.9*0.9</f>
        <v>6966</v>
      </c>
      <c r="P9" s="84">
        <f>'BAR BB| Open rates'!P9*0.9*0.9</f>
        <v>6156</v>
      </c>
      <c r="Q9" s="84">
        <f>'BAR BB| Open rates'!Q9*0.9*0.9</f>
        <v>8991</v>
      </c>
      <c r="R9" s="84">
        <f>'BAR BB| Open rates'!R9*0.9*0.9</f>
        <v>11259</v>
      </c>
      <c r="S9" s="84">
        <f>'BAR BB| Open rates'!S9*0.9*0.9</f>
        <v>8991</v>
      </c>
      <c r="T9" s="84">
        <f>'BAR BB| Open rates'!T9*0.9*0.9</f>
        <v>8991</v>
      </c>
      <c r="U9" s="84">
        <f>'BAR BB| Open rates'!U9*0.9*0.9</f>
        <v>7290</v>
      </c>
      <c r="V9" s="84">
        <f>'BAR BB| Open rates'!V9*0.9*0.9</f>
        <v>8991</v>
      </c>
      <c r="W9" s="84">
        <f>'BAR BB| Open rates'!W9*0.9*0.9</f>
        <v>6480</v>
      </c>
      <c r="X9" s="84">
        <f>'BAR BB| Open rates'!X9*0.9*0.9</f>
        <v>6480</v>
      </c>
      <c r="Y9" s="84">
        <f>'BAR BB| Open rates'!Y9*0.9*0.9</f>
        <v>6480</v>
      </c>
      <c r="Z9" s="84">
        <f>'BAR BB| Open rates'!Z9*0.9*0.9</f>
        <v>6480</v>
      </c>
      <c r="AA9" s="84">
        <f>'BAR BB| Open rates'!AA9*0.9*0.9</f>
        <v>14499</v>
      </c>
      <c r="AB9" s="84">
        <f>'BAR BB| Open rates'!AB9*0.9*0.9</f>
        <v>6480</v>
      </c>
      <c r="AC9" s="84">
        <f>'BAR BB| Open rates'!AC9*0.9*0.9</f>
        <v>12879</v>
      </c>
      <c r="AD9" s="84">
        <f>'BAR BB| Open rates'!AD9*0.9*0.9</f>
        <v>12879</v>
      </c>
      <c r="AE9" s="84">
        <f>'BAR BB| Open rates'!AE9*0.9*0.9</f>
        <v>12879</v>
      </c>
      <c r="AF9" s="84">
        <f>'BAR BB| Open rates'!AF9*0.9*0.9</f>
        <v>12879</v>
      </c>
      <c r="AG9" s="84">
        <f>'BAR BB| Open rates'!AG9*0.9*0.9</f>
        <v>12879</v>
      </c>
      <c r="AH9" s="84">
        <f>'BAR BB| Open rates'!AH9*0.9*0.9</f>
        <v>12879</v>
      </c>
      <c r="AI9" s="84">
        <f>'BAR BB| Open rates'!AI9*0.9*0.9</f>
        <v>12879</v>
      </c>
      <c r="AJ9" s="84">
        <f>'BAR BB| Open rates'!AJ9*0.9*0.9</f>
        <v>12879</v>
      </c>
      <c r="AK9" s="84">
        <f>'BAR BB| Open rates'!AK9*0.9*0.9</f>
        <v>12879</v>
      </c>
      <c r="AL9" s="84">
        <f>'BAR BB| Open rates'!AL9*0.9*0.9</f>
        <v>12879</v>
      </c>
      <c r="AM9" s="84">
        <f>'BAR BB| Open rates'!AM9*0.9*0.9</f>
        <v>12879</v>
      </c>
      <c r="AN9" s="84">
        <f>'BAR BB| Open rates'!AN9*0.9*0.9</f>
        <v>12879</v>
      </c>
      <c r="AO9" s="84">
        <f>'BAR BB| Open rates'!AO9*0.9*0.9</f>
        <v>10449</v>
      </c>
      <c r="AP9" s="84">
        <f>'BAR BB| Open rates'!AP9*0.9*0.9</f>
        <v>10449</v>
      </c>
      <c r="AQ9" s="84">
        <f>'BAR BB| Open rates'!AQ9*0.9*0.9</f>
        <v>6966</v>
      </c>
      <c r="AR9" s="84">
        <f>'BAR BB| Open rates'!AR9*0.9*0.9</f>
        <v>7290</v>
      </c>
      <c r="AS9" s="84">
        <f>'BAR BB| Open rates'!AS9*0.9*0.9</f>
        <v>6966</v>
      </c>
      <c r="AT9" s="84">
        <f>'BAR BB| Open rates'!AT9*0.9*0.9</f>
        <v>7290</v>
      </c>
      <c r="AU9" s="84">
        <f>'BAR BB| Open rates'!AU9*0.9*0.9</f>
        <v>6966</v>
      </c>
      <c r="AV9" s="84">
        <f>'BAR BB| Open rates'!AV9*0.9*0.9</f>
        <v>7290</v>
      </c>
      <c r="AW9" s="84">
        <f>'BAR BB| Open rates'!AW9*0.9*0.9</f>
        <v>6966</v>
      </c>
      <c r="AX9" s="84">
        <f>'BAR BB| Open rates'!AX9*0.9*0.9</f>
        <v>7290</v>
      </c>
      <c r="AY9" s="84">
        <f>'BAR BB| Open rates'!AY9*0.9*0.9</f>
        <v>6966</v>
      </c>
    </row>
    <row r="10" spans="1:51" s="14" customFormat="1" ht="12" customHeight="1" x14ac:dyDescent="0.2">
      <c r="A10" s="149">
        <v>2</v>
      </c>
      <c r="B10" s="84">
        <f>'BAR BB| Open rates'!B10*0.9*0.9</f>
        <v>7695</v>
      </c>
      <c r="C10" s="84">
        <f>'BAR BB| Open rates'!C10*0.9*0.9</f>
        <v>8505</v>
      </c>
      <c r="D10" s="84">
        <f>'BAR BB| Open rates'!D10*0.9*0.9</f>
        <v>7614</v>
      </c>
      <c r="E10" s="84">
        <f>'BAR BB| Open rates'!E10*0.9*0.9</f>
        <v>7614</v>
      </c>
      <c r="F10" s="84">
        <f>'BAR BB| Open rates'!F10*0.9*0.9</f>
        <v>13284</v>
      </c>
      <c r="G10" s="84">
        <f>'BAR BB| Open rates'!G10*0.9*0.9</f>
        <v>13284</v>
      </c>
      <c r="H10" s="84">
        <f>'BAR BB| Open rates'!H10*0.9*0.9</f>
        <v>10206</v>
      </c>
      <c r="I10" s="84">
        <f>'BAR BB| Open rates'!I10*0.9*0.9</f>
        <v>10206</v>
      </c>
      <c r="J10" s="84">
        <f>'BAR BB| Open rates'!J10*0.9*0.9</f>
        <v>8505</v>
      </c>
      <c r="K10" s="84">
        <f>'BAR BB| Open rates'!K10*0.9*0.9</f>
        <v>7371</v>
      </c>
      <c r="L10" s="84">
        <f>'BAR BB| Open rates'!L10*0.9*0.9</f>
        <v>8181</v>
      </c>
      <c r="M10" s="84">
        <f>'BAR BB| Open rates'!M10*0.9*0.9</f>
        <v>7371</v>
      </c>
      <c r="N10" s="84">
        <f>'BAR BB| Open rates'!N10*0.9*0.9</f>
        <v>10206</v>
      </c>
      <c r="O10" s="84">
        <f>'BAR BB| Open rates'!O10*0.9*0.9</f>
        <v>8181</v>
      </c>
      <c r="P10" s="84">
        <f>'BAR BB| Open rates'!P10*0.9*0.9</f>
        <v>7371</v>
      </c>
      <c r="Q10" s="84">
        <f>'BAR BB| Open rates'!Q10*0.9*0.9</f>
        <v>10206</v>
      </c>
      <c r="R10" s="84">
        <f>'BAR BB| Open rates'!R10*0.9*0.9</f>
        <v>12474</v>
      </c>
      <c r="S10" s="84">
        <f>'BAR BB| Open rates'!S10*0.9*0.9</f>
        <v>10206</v>
      </c>
      <c r="T10" s="84">
        <f>'BAR BB| Open rates'!T10*0.9*0.9</f>
        <v>10206</v>
      </c>
      <c r="U10" s="84">
        <f>'BAR BB| Open rates'!U10*0.9*0.9</f>
        <v>8505</v>
      </c>
      <c r="V10" s="84">
        <f>'BAR BB| Open rates'!V10*0.9*0.9</f>
        <v>10206</v>
      </c>
      <c r="W10" s="84">
        <f>'BAR BB| Open rates'!W10*0.9*0.9</f>
        <v>7695</v>
      </c>
      <c r="X10" s="84">
        <f>'BAR BB| Open rates'!X10*0.9*0.9</f>
        <v>7695</v>
      </c>
      <c r="Y10" s="84">
        <f>'BAR BB| Open rates'!Y10*0.9*0.9</f>
        <v>7695</v>
      </c>
      <c r="Z10" s="84">
        <f>'BAR BB| Open rates'!Z10*0.9*0.9</f>
        <v>7695</v>
      </c>
      <c r="AA10" s="84">
        <f>'BAR BB| Open rates'!AA10*0.9*0.9</f>
        <v>15714</v>
      </c>
      <c r="AB10" s="84">
        <f>'BAR BB| Open rates'!AB10*0.9*0.9</f>
        <v>7695</v>
      </c>
      <c r="AC10" s="84">
        <f>'BAR BB| Open rates'!AC10*0.9*0.9</f>
        <v>14094</v>
      </c>
      <c r="AD10" s="84">
        <f>'BAR BB| Open rates'!AD10*0.9*0.9</f>
        <v>14094</v>
      </c>
      <c r="AE10" s="84">
        <f>'BAR BB| Open rates'!AE10*0.9*0.9</f>
        <v>14094</v>
      </c>
      <c r="AF10" s="84">
        <f>'BAR BB| Open rates'!AF10*0.9*0.9</f>
        <v>14094</v>
      </c>
      <c r="AG10" s="84">
        <f>'BAR BB| Open rates'!AG10*0.9*0.9</f>
        <v>14094</v>
      </c>
      <c r="AH10" s="84">
        <f>'BAR BB| Open rates'!AH10*0.9*0.9</f>
        <v>14094</v>
      </c>
      <c r="AI10" s="84">
        <f>'BAR BB| Open rates'!AI10*0.9*0.9</f>
        <v>14094</v>
      </c>
      <c r="AJ10" s="84">
        <f>'BAR BB| Open rates'!AJ10*0.9*0.9</f>
        <v>14094</v>
      </c>
      <c r="AK10" s="84">
        <f>'BAR BB| Open rates'!AK10*0.9*0.9</f>
        <v>14094</v>
      </c>
      <c r="AL10" s="84">
        <f>'BAR BB| Open rates'!AL10*0.9*0.9</f>
        <v>14094</v>
      </c>
      <c r="AM10" s="84">
        <f>'BAR BB| Open rates'!AM10*0.9*0.9</f>
        <v>14094</v>
      </c>
      <c r="AN10" s="84">
        <f>'BAR BB| Open rates'!AN10*0.9*0.9</f>
        <v>14094</v>
      </c>
      <c r="AO10" s="84">
        <f>'BAR BB| Open rates'!AO10*0.9*0.9</f>
        <v>11664</v>
      </c>
      <c r="AP10" s="84">
        <f>'BAR BB| Open rates'!AP10*0.9*0.9</f>
        <v>11664</v>
      </c>
      <c r="AQ10" s="84">
        <f>'BAR BB| Open rates'!AQ10*0.9*0.9</f>
        <v>8181</v>
      </c>
      <c r="AR10" s="84">
        <f>'BAR BB| Open rates'!AR10*0.9*0.9</f>
        <v>8505</v>
      </c>
      <c r="AS10" s="84">
        <f>'BAR BB| Open rates'!AS10*0.9*0.9</f>
        <v>8181</v>
      </c>
      <c r="AT10" s="84">
        <f>'BAR BB| Open rates'!AT10*0.9*0.9</f>
        <v>8505</v>
      </c>
      <c r="AU10" s="84">
        <f>'BAR BB| Open rates'!AU10*0.9*0.9</f>
        <v>8181</v>
      </c>
      <c r="AV10" s="84">
        <f>'BAR BB| Open rates'!AV10*0.9*0.9</f>
        <v>8505</v>
      </c>
      <c r="AW10" s="84">
        <f>'BAR BB| Open rates'!AW10*0.9*0.9</f>
        <v>8181</v>
      </c>
      <c r="AX10" s="84">
        <f>'BAR BB| Open rates'!AX10*0.9*0.9</f>
        <v>8505</v>
      </c>
      <c r="AY10" s="84">
        <f>'BAR BB| Open rates'!AY10*0.9*0.9</f>
        <v>8181</v>
      </c>
    </row>
    <row r="11" spans="1:51"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row>
    <row r="12" spans="1:51" s="14" customFormat="1" ht="12" customHeight="1" x14ac:dyDescent="0.2">
      <c r="A12" s="149">
        <v>1</v>
      </c>
      <c r="B12" s="84">
        <f>'BAR BB| Open rates'!B12*0.9*0.9</f>
        <v>7290</v>
      </c>
      <c r="C12" s="84">
        <f>'BAR BB| Open rates'!C12*0.9*0.9</f>
        <v>8100</v>
      </c>
      <c r="D12" s="84">
        <f>'BAR BB| Open rates'!D12*0.9*0.9</f>
        <v>7209</v>
      </c>
      <c r="E12" s="84">
        <f>'BAR BB| Open rates'!E12*0.9*0.9</f>
        <v>7209</v>
      </c>
      <c r="F12" s="84">
        <f>'BAR BB| Open rates'!F12*0.9*0.9</f>
        <v>12879</v>
      </c>
      <c r="G12" s="84">
        <f>'BAR BB| Open rates'!G12*0.9*0.9</f>
        <v>12879</v>
      </c>
      <c r="H12" s="84">
        <f>'BAR BB| Open rates'!H12*0.9*0.9</f>
        <v>9801</v>
      </c>
      <c r="I12" s="84">
        <f>'BAR BB| Open rates'!I12*0.9*0.9</f>
        <v>9801</v>
      </c>
      <c r="J12" s="84">
        <f>'BAR BB| Open rates'!J12*0.9*0.9</f>
        <v>8100</v>
      </c>
      <c r="K12" s="84">
        <f>'BAR BB| Open rates'!K12*0.9*0.9</f>
        <v>6966</v>
      </c>
      <c r="L12" s="84">
        <f>'BAR BB| Open rates'!L12*0.9*0.9</f>
        <v>7776</v>
      </c>
      <c r="M12" s="84">
        <f>'BAR BB| Open rates'!M12*0.9*0.9</f>
        <v>6966</v>
      </c>
      <c r="N12" s="84">
        <f>'BAR BB| Open rates'!N12*0.9*0.9</f>
        <v>9801</v>
      </c>
      <c r="O12" s="84">
        <f>'BAR BB| Open rates'!O12*0.9*0.9</f>
        <v>7776</v>
      </c>
      <c r="P12" s="84">
        <f>'BAR BB| Open rates'!P12*0.9*0.9</f>
        <v>6966</v>
      </c>
      <c r="Q12" s="84">
        <f>'BAR BB| Open rates'!Q12*0.9*0.9</f>
        <v>9801</v>
      </c>
      <c r="R12" s="84">
        <f>'BAR BB| Open rates'!R12*0.9*0.9</f>
        <v>12069</v>
      </c>
      <c r="S12" s="84">
        <f>'BAR BB| Open rates'!S12*0.9*0.9</f>
        <v>9801</v>
      </c>
      <c r="T12" s="84">
        <f>'BAR BB| Open rates'!T12*0.9*0.9</f>
        <v>9801</v>
      </c>
      <c r="U12" s="84">
        <f>'BAR BB| Open rates'!U12*0.9*0.9</f>
        <v>8100</v>
      </c>
      <c r="V12" s="84">
        <f>'BAR BB| Open rates'!V12*0.9*0.9</f>
        <v>9801</v>
      </c>
      <c r="W12" s="84">
        <f>'BAR BB| Open rates'!W12*0.9*0.9</f>
        <v>7290</v>
      </c>
      <c r="X12" s="84">
        <f>'BAR BB| Open rates'!X12*0.9*0.9</f>
        <v>7290</v>
      </c>
      <c r="Y12" s="84">
        <f>'BAR BB| Open rates'!Y12*0.9*0.9</f>
        <v>7290</v>
      </c>
      <c r="Z12" s="84">
        <f>'BAR BB| Open rates'!Z12*0.9*0.9</f>
        <v>7290</v>
      </c>
      <c r="AA12" s="84">
        <f>'BAR BB| Open rates'!AA12*0.9*0.9</f>
        <v>15309</v>
      </c>
      <c r="AB12" s="84">
        <f>'BAR BB| Open rates'!AB12*0.9*0.9</f>
        <v>7290</v>
      </c>
      <c r="AC12" s="84">
        <f>'BAR BB| Open rates'!AC12*0.9*0.9</f>
        <v>13689</v>
      </c>
      <c r="AD12" s="84">
        <f>'BAR BB| Open rates'!AD12*0.9*0.9</f>
        <v>13689</v>
      </c>
      <c r="AE12" s="84">
        <f>'BAR BB| Open rates'!AE12*0.9*0.9</f>
        <v>13689</v>
      </c>
      <c r="AF12" s="84">
        <f>'BAR BB| Open rates'!AF12*0.9*0.9</f>
        <v>13689</v>
      </c>
      <c r="AG12" s="84">
        <f>'BAR BB| Open rates'!AG12*0.9*0.9</f>
        <v>13689</v>
      </c>
      <c r="AH12" s="84">
        <f>'BAR BB| Open rates'!AH12*0.9*0.9</f>
        <v>13689</v>
      </c>
      <c r="AI12" s="84">
        <f>'BAR BB| Open rates'!AI12*0.9*0.9</f>
        <v>13689</v>
      </c>
      <c r="AJ12" s="84">
        <f>'BAR BB| Open rates'!AJ12*0.9*0.9</f>
        <v>13689</v>
      </c>
      <c r="AK12" s="84">
        <f>'BAR BB| Open rates'!AK12*0.9*0.9</f>
        <v>13689</v>
      </c>
      <c r="AL12" s="84">
        <f>'BAR BB| Open rates'!AL12*0.9*0.9</f>
        <v>13689</v>
      </c>
      <c r="AM12" s="84">
        <f>'BAR BB| Open rates'!AM12*0.9*0.9</f>
        <v>13689</v>
      </c>
      <c r="AN12" s="84">
        <f>'BAR BB| Open rates'!AN12*0.9*0.9</f>
        <v>13689</v>
      </c>
      <c r="AO12" s="84">
        <f>'BAR BB| Open rates'!AO12*0.9*0.9</f>
        <v>11259</v>
      </c>
      <c r="AP12" s="84">
        <f>'BAR BB| Open rates'!AP12*0.9*0.9</f>
        <v>11259</v>
      </c>
      <c r="AQ12" s="84">
        <f>'BAR BB| Open rates'!AQ12*0.9*0.9</f>
        <v>7776</v>
      </c>
      <c r="AR12" s="84">
        <f>'BAR BB| Open rates'!AR12*0.9*0.9</f>
        <v>8100</v>
      </c>
      <c r="AS12" s="84">
        <f>'BAR BB| Open rates'!AS12*0.9*0.9</f>
        <v>7776</v>
      </c>
      <c r="AT12" s="84">
        <f>'BAR BB| Open rates'!AT12*0.9*0.9</f>
        <v>8100</v>
      </c>
      <c r="AU12" s="84">
        <f>'BAR BB| Open rates'!AU12*0.9*0.9</f>
        <v>7776</v>
      </c>
      <c r="AV12" s="84">
        <f>'BAR BB| Open rates'!AV12*0.9*0.9</f>
        <v>8100</v>
      </c>
      <c r="AW12" s="84">
        <f>'BAR BB| Open rates'!AW12*0.9*0.9</f>
        <v>7776</v>
      </c>
      <c r="AX12" s="84">
        <f>'BAR BB| Open rates'!AX12*0.9*0.9</f>
        <v>8100</v>
      </c>
      <c r="AY12" s="84">
        <f>'BAR BB| Open rates'!AY12*0.9*0.9</f>
        <v>7776</v>
      </c>
    </row>
    <row r="13" spans="1:51" s="14" customFormat="1" ht="12" customHeight="1" x14ac:dyDescent="0.2">
      <c r="A13" s="149">
        <v>2</v>
      </c>
      <c r="B13" s="84">
        <f>'BAR BB| Open rates'!B13*0.9*0.9</f>
        <v>8505</v>
      </c>
      <c r="C13" s="84">
        <f>'BAR BB| Open rates'!C13*0.9*0.9</f>
        <v>9315</v>
      </c>
      <c r="D13" s="84">
        <f>'BAR BB| Open rates'!D13*0.9*0.9</f>
        <v>8424</v>
      </c>
      <c r="E13" s="84">
        <f>'BAR BB| Open rates'!E13*0.9*0.9</f>
        <v>8424</v>
      </c>
      <c r="F13" s="84">
        <f>'BAR BB| Open rates'!F13*0.9*0.9</f>
        <v>14094</v>
      </c>
      <c r="G13" s="84">
        <f>'BAR BB| Open rates'!G13*0.9*0.9</f>
        <v>14094</v>
      </c>
      <c r="H13" s="84">
        <f>'BAR BB| Open rates'!H13*0.9*0.9</f>
        <v>11016</v>
      </c>
      <c r="I13" s="84">
        <f>'BAR BB| Open rates'!I13*0.9*0.9</f>
        <v>11016</v>
      </c>
      <c r="J13" s="84">
        <f>'BAR BB| Open rates'!J13*0.9*0.9</f>
        <v>9315</v>
      </c>
      <c r="K13" s="84">
        <f>'BAR BB| Open rates'!K13*0.9*0.9</f>
        <v>8181</v>
      </c>
      <c r="L13" s="84">
        <f>'BAR BB| Open rates'!L13*0.9*0.9</f>
        <v>8991</v>
      </c>
      <c r="M13" s="84">
        <f>'BAR BB| Open rates'!M13*0.9*0.9</f>
        <v>8181</v>
      </c>
      <c r="N13" s="84">
        <f>'BAR BB| Open rates'!N13*0.9*0.9</f>
        <v>11016</v>
      </c>
      <c r="O13" s="84">
        <f>'BAR BB| Open rates'!O13*0.9*0.9</f>
        <v>8991</v>
      </c>
      <c r="P13" s="84">
        <f>'BAR BB| Open rates'!P13*0.9*0.9</f>
        <v>8181</v>
      </c>
      <c r="Q13" s="84">
        <f>'BAR BB| Open rates'!Q13*0.9*0.9</f>
        <v>11016</v>
      </c>
      <c r="R13" s="84">
        <f>'BAR BB| Open rates'!R13*0.9*0.9</f>
        <v>13284</v>
      </c>
      <c r="S13" s="84">
        <f>'BAR BB| Open rates'!S13*0.9*0.9</f>
        <v>11016</v>
      </c>
      <c r="T13" s="84">
        <f>'BAR BB| Open rates'!T13*0.9*0.9</f>
        <v>11016</v>
      </c>
      <c r="U13" s="84">
        <f>'BAR BB| Open rates'!U13*0.9*0.9</f>
        <v>9315</v>
      </c>
      <c r="V13" s="84">
        <f>'BAR BB| Open rates'!V13*0.9*0.9</f>
        <v>11016</v>
      </c>
      <c r="W13" s="84">
        <f>'BAR BB| Open rates'!W13*0.9*0.9</f>
        <v>8505</v>
      </c>
      <c r="X13" s="84">
        <f>'BAR BB| Open rates'!X13*0.9*0.9</f>
        <v>8505</v>
      </c>
      <c r="Y13" s="84">
        <f>'BAR BB| Open rates'!Y13*0.9*0.9</f>
        <v>8505</v>
      </c>
      <c r="Z13" s="84">
        <f>'BAR BB| Open rates'!Z13*0.9*0.9</f>
        <v>8505</v>
      </c>
      <c r="AA13" s="84">
        <f>'BAR BB| Open rates'!AA13*0.9*0.9</f>
        <v>16524</v>
      </c>
      <c r="AB13" s="84">
        <f>'BAR BB| Open rates'!AB13*0.9*0.9</f>
        <v>8505</v>
      </c>
      <c r="AC13" s="84">
        <f>'BAR BB| Open rates'!AC13*0.9*0.9</f>
        <v>14904</v>
      </c>
      <c r="AD13" s="84">
        <f>'BAR BB| Open rates'!AD13*0.9*0.9</f>
        <v>14904</v>
      </c>
      <c r="AE13" s="84">
        <f>'BAR BB| Open rates'!AE13*0.9*0.9</f>
        <v>14904</v>
      </c>
      <c r="AF13" s="84">
        <f>'BAR BB| Open rates'!AF13*0.9*0.9</f>
        <v>14904</v>
      </c>
      <c r="AG13" s="84">
        <f>'BAR BB| Open rates'!AG13*0.9*0.9</f>
        <v>14904</v>
      </c>
      <c r="AH13" s="84">
        <f>'BAR BB| Open rates'!AH13*0.9*0.9</f>
        <v>14904</v>
      </c>
      <c r="AI13" s="84">
        <f>'BAR BB| Open rates'!AI13*0.9*0.9</f>
        <v>14904</v>
      </c>
      <c r="AJ13" s="84">
        <f>'BAR BB| Open rates'!AJ13*0.9*0.9</f>
        <v>14904</v>
      </c>
      <c r="AK13" s="84">
        <f>'BAR BB| Open rates'!AK13*0.9*0.9</f>
        <v>14904</v>
      </c>
      <c r="AL13" s="84">
        <f>'BAR BB| Open rates'!AL13*0.9*0.9</f>
        <v>14904</v>
      </c>
      <c r="AM13" s="84">
        <f>'BAR BB| Open rates'!AM13*0.9*0.9</f>
        <v>14904</v>
      </c>
      <c r="AN13" s="84">
        <f>'BAR BB| Open rates'!AN13*0.9*0.9</f>
        <v>14904</v>
      </c>
      <c r="AO13" s="84">
        <f>'BAR BB| Open rates'!AO13*0.9*0.9</f>
        <v>12474</v>
      </c>
      <c r="AP13" s="84">
        <f>'BAR BB| Open rates'!AP13*0.9*0.9</f>
        <v>12474</v>
      </c>
      <c r="AQ13" s="84">
        <f>'BAR BB| Open rates'!AQ13*0.9*0.9</f>
        <v>8991</v>
      </c>
      <c r="AR13" s="84">
        <f>'BAR BB| Open rates'!AR13*0.9*0.9</f>
        <v>9315</v>
      </c>
      <c r="AS13" s="84">
        <f>'BAR BB| Open rates'!AS13*0.9*0.9</f>
        <v>8991</v>
      </c>
      <c r="AT13" s="84">
        <f>'BAR BB| Open rates'!AT13*0.9*0.9</f>
        <v>9315</v>
      </c>
      <c r="AU13" s="84">
        <f>'BAR BB| Open rates'!AU13*0.9*0.9</f>
        <v>8991</v>
      </c>
      <c r="AV13" s="84">
        <f>'BAR BB| Open rates'!AV13*0.9*0.9</f>
        <v>9315</v>
      </c>
      <c r="AW13" s="84">
        <f>'BAR BB| Open rates'!AW13*0.9*0.9</f>
        <v>8991</v>
      </c>
      <c r="AX13" s="84">
        <f>'BAR BB| Open rates'!AX13*0.9*0.9</f>
        <v>9315</v>
      </c>
      <c r="AY13" s="84">
        <f>'BAR BB| Open rates'!AY13*0.9*0.9</f>
        <v>8991</v>
      </c>
    </row>
    <row r="14" spans="1:51"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14" customFormat="1" ht="12" customHeight="1" x14ac:dyDescent="0.2">
      <c r="A15" s="42">
        <v>1</v>
      </c>
      <c r="B15" s="84">
        <f>'BAR BB| Open rates'!B15*0.9*0.9</f>
        <v>10206</v>
      </c>
      <c r="C15" s="84">
        <f>'BAR BB| Open rates'!C15*0.9*0.9</f>
        <v>11016</v>
      </c>
      <c r="D15" s="84">
        <f>'BAR BB| Open rates'!D15*0.9*0.9</f>
        <v>10125</v>
      </c>
      <c r="E15" s="84">
        <f>'BAR BB| Open rates'!E15*0.9*0.9</f>
        <v>10125</v>
      </c>
      <c r="F15" s="84">
        <f>'BAR BB| Open rates'!F15*0.9*0.9</f>
        <v>15795</v>
      </c>
      <c r="G15" s="84">
        <f>'BAR BB| Open rates'!G15*0.9*0.9</f>
        <v>15795</v>
      </c>
      <c r="H15" s="84">
        <f>'BAR BB| Open rates'!H15*0.9*0.9</f>
        <v>12717</v>
      </c>
      <c r="I15" s="84">
        <f>'BAR BB| Open rates'!I15*0.9*0.9</f>
        <v>12717</v>
      </c>
      <c r="J15" s="84">
        <f>'BAR BB| Open rates'!J15*0.9*0.9</f>
        <v>11016</v>
      </c>
      <c r="K15" s="84">
        <f>'BAR BB| Open rates'!K15*0.9*0.9</f>
        <v>9882</v>
      </c>
      <c r="L15" s="84">
        <f>'BAR BB| Open rates'!L15*0.9*0.9</f>
        <v>10692</v>
      </c>
      <c r="M15" s="84">
        <f>'BAR BB| Open rates'!M15*0.9*0.9</f>
        <v>9882</v>
      </c>
      <c r="N15" s="84">
        <f>'BAR BB| Open rates'!N15*0.9*0.9</f>
        <v>12717</v>
      </c>
      <c r="O15" s="84">
        <f>'BAR BB| Open rates'!O15*0.9*0.9</f>
        <v>10692</v>
      </c>
      <c r="P15" s="84">
        <f>'BAR BB| Open rates'!P15*0.9*0.9</f>
        <v>9882</v>
      </c>
      <c r="Q15" s="84">
        <f>'BAR BB| Open rates'!Q15*0.9*0.9</f>
        <v>12717</v>
      </c>
      <c r="R15" s="84">
        <f>'BAR BB| Open rates'!R15*0.9*0.9</f>
        <v>14985</v>
      </c>
      <c r="S15" s="84">
        <f>'BAR BB| Open rates'!S15*0.9*0.9</f>
        <v>12717</v>
      </c>
      <c r="T15" s="84">
        <f>'BAR BB| Open rates'!T15*0.9*0.9</f>
        <v>12717</v>
      </c>
      <c r="U15" s="84">
        <f>'BAR BB| Open rates'!U15*0.9*0.9</f>
        <v>11016</v>
      </c>
      <c r="V15" s="84">
        <f>'BAR BB| Open rates'!V15*0.9*0.9</f>
        <v>12717</v>
      </c>
      <c r="W15" s="84">
        <f>'BAR BB| Open rates'!W15*0.9*0.9</f>
        <v>10206</v>
      </c>
      <c r="X15" s="84">
        <f>'BAR BB| Open rates'!X15*0.9*0.9</f>
        <v>10206</v>
      </c>
      <c r="Y15" s="84">
        <f>'BAR BB| Open rates'!Y15*0.9*0.9</f>
        <v>10206</v>
      </c>
      <c r="Z15" s="84">
        <f>'BAR BB| Open rates'!Z15*0.9*0.9</f>
        <v>10206</v>
      </c>
      <c r="AA15" s="84">
        <f>'BAR BB| Open rates'!AA15*0.9*0.9</f>
        <v>18225</v>
      </c>
      <c r="AB15" s="84">
        <f>'BAR BB| Open rates'!AB15*0.9*0.9</f>
        <v>10206</v>
      </c>
      <c r="AC15" s="84">
        <f>'BAR BB| Open rates'!AC15*0.9*0.9</f>
        <v>17415</v>
      </c>
      <c r="AD15" s="84">
        <f>'BAR BB| Open rates'!AD15*0.9*0.9</f>
        <v>17415</v>
      </c>
      <c r="AE15" s="84">
        <f>'BAR BB| Open rates'!AE15*0.9*0.9</f>
        <v>17415</v>
      </c>
      <c r="AF15" s="84">
        <f>'BAR BB| Open rates'!AF15*0.9*0.9</f>
        <v>17415</v>
      </c>
      <c r="AG15" s="84">
        <f>'BAR BB| Open rates'!AG15*0.9*0.9</f>
        <v>17415</v>
      </c>
      <c r="AH15" s="84">
        <f>'BAR BB| Open rates'!AH15*0.9*0.9</f>
        <v>17415</v>
      </c>
      <c r="AI15" s="84">
        <f>'BAR BB| Open rates'!AI15*0.9*0.9</f>
        <v>17415</v>
      </c>
      <c r="AJ15" s="84">
        <f>'BAR BB| Open rates'!AJ15*0.9*0.9</f>
        <v>17415</v>
      </c>
      <c r="AK15" s="84">
        <f>'BAR BB| Open rates'!AK15*0.9*0.9</f>
        <v>17415</v>
      </c>
      <c r="AL15" s="84">
        <f>'BAR BB| Open rates'!AL15*0.9*0.9</f>
        <v>17415</v>
      </c>
      <c r="AM15" s="84">
        <f>'BAR BB| Open rates'!AM15*0.9*0.9</f>
        <v>17415</v>
      </c>
      <c r="AN15" s="84">
        <f>'BAR BB| Open rates'!AN15*0.9*0.9</f>
        <v>17415</v>
      </c>
      <c r="AO15" s="84">
        <f>'BAR BB| Open rates'!AO15*0.9*0.9</f>
        <v>14985</v>
      </c>
      <c r="AP15" s="84">
        <f>'BAR BB| Open rates'!AP15*0.9*0.9</f>
        <v>14985</v>
      </c>
      <c r="AQ15" s="84">
        <f>'BAR BB| Open rates'!AQ15*0.9*0.9</f>
        <v>11502</v>
      </c>
      <c r="AR15" s="84">
        <f>'BAR BB| Open rates'!AR15*0.9*0.9</f>
        <v>11826</v>
      </c>
      <c r="AS15" s="84">
        <f>'BAR BB| Open rates'!AS15*0.9*0.9</f>
        <v>11502</v>
      </c>
      <c r="AT15" s="84">
        <f>'BAR BB| Open rates'!AT15*0.9*0.9</f>
        <v>11826</v>
      </c>
      <c r="AU15" s="84">
        <f>'BAR BB| Open rates'!AU15*0.9*0.9</f>
        <v>11502</v>
      </c>
      <c r="AV15" s="84">
        <f>'BAR BB| Open rates'!AV15*0.9*0.9</f>
        <v>11826</v>
      </c>
      <c r="AW15" s="84">
        <f>'BAR BB| Open rates'!AW15*0.9*0.9</f>
        <v>11502</v>
      </c>
      <c r="AX15" s="84">
        <f>'BAR BB| Open rates'!AX15*0.9*0.9</f>
        <v>11826</v>
      </c>
      <c r="AY15" s="84">
        <f>'BAR BB| Open rates'!AY15*0.9*0.9</f>
        <v>11502</v>
      </c>
    </row>
    <row r="16" spans="1:51" s="14" customFormat="1" ht="12" customHeight="1" x14ac:dyDescent="0.2">
      <c r="A16" s="42">
        <v>2</v>
      </c>
      <c r="B16" s="84">
        <f>'BAR BB| Open rates'!B16*0.9*0.9</f>
        <v>11421</v>
      </c>
      <c r="C16" s="84">
        <f>'BAR BB| Open rates'!C16*0.9*0.9</f>
        <v>12231</v>
      </c>
      <c r="D16" s="84">
        <f>'BAR BB| Open rates'!D16*0.9*0.9</f>
        <v>11340</v>
      </c>
      <c r="E16" s="84">
        <f>'BAR BB| Open rates'!E16*0.9*0.9</f>
        <v>11340</v>
      </c>
      <c r="F16" s="84">
        <f>'BAR BB| Open rates'!F16*0.9*0.9</f>
        <v>17010</v>
      </c>
      <c r="G16" s="84">
        <f>'BAR BB| Open rates'!G16*0.9*0.9</f>
        <v>17010</v>
      </c>
      <c r="H16" s="84">
        <f>'BAR BB| Open rates'!H16*0.9*0.9</f>
        <v>13932</v>
      </c>
      <c r="I16" s="84">
        <f>'BAR BB| Open rates'!I16*0.9*0.9</f>
        <v>13932</v>
      </c>
      <c r="J16" s="84">
        <f>'BAR BB| Open rates'!J16*0.9*0.9</f>
        <v>12231</v>
      </c>
      <c r="K16" s="84">
        <f>'BAR BB| Open rates'!K16*0.9*0.9</f>
        <v>11097</v>
      </c>
      <c r="L16" s="84">
        <f>'BAR BB| Open rates'!L16*0.9*0.9</f>
        <v>11907</v>
      </c>
      <c r="M16" s="84">
        <f>'BAR BB| Open rates'!M16*0.9*0.9</f>
        <v>11097</v>
      </c>
      <c r="N16" s="84">
        <f>'BAR BB| Open rates'!N16*0.9*0.9</f>
        <v>13932</v>
      </c>
      <c r="O16" s="84">
        <f>'BAR BB| Open rates'!O16*0.9*0.9</f>
        <v>11907</v>
      </c>
      <c r="P16" s="84">
        <f>'BAR BB| Open rates'!P16*0.9*0.9</f>
        <v>11097</v>
      </c>
      <c r="Q16" s="84">
        <f>'BAR BB| Open rates'!Q16*0.9*0.9</f>
        <v>13932</v>
      </c>
      <c r="R16" s="84">
        <f>'BAR BB| Open rates'!R16*0.9*0.9</f>
        <v>16200</v>
      </c>
      <c r="S16" s="84">
        <f>'BAR BB| Open rates'!S16*0.9*0.9</f>
        <v>13932</v>
      </c>
      <c r="T16" s="84">
        <f>'BAR BB| Open rates'!T16*0.9*0.9</f>
        <v>13932</v>
      </c>
      <c r="U16" s="84">
        <f>'BAR BB| Open rates'!U16*0.9*0.9</f>
        <v>12231</v>
      </c>
      <c r="V16" s="84">
        <f>'BAR BB| Open rates'!V16*0.9*0.9</f>
        <v>13932</v>
      </c>
      <c r="W16" s="84">
        <f>'BAR BB| Open rates'!W16*0.9*0.9</f>
        <v>11421</v>
      </c>
      <c r="X16" s="84">
        <f>'BAR BB| Open rates'!X16*0.9*0.9</f>
        <v>11421</v>
      </c>
      <c r="Y16" s="84">
        <f>'BAR BB| Open rates'!Y16*0.9*0.9</f>
        <v>11421</v>
      </c>
      <c r="Z16" s="84">
        <f>'BAR BB| Open rates'!Z16*0.9*0.9</f>
        <v>11421</v>
      </c>
      <c r="AA16" s="84">
        <f>'BAR BB| Open rates'!AA16*0.9*0.9</f>
        <v>19440</v>
      </c>
      <c r="AB16" s="84">
        <f>'BAR BB| Open rates'!AB16*0.9*0.9</f>
        <v>11421</v>
      </c>
      <c r="AC16" s="84">
        <f>'BAR BB| Open rates'!AC16*0.9*0.9</f>
        <v>18630</v>
      </c>
      <c r="AD16" s="84">
        <f>'BAR BB| Open rates'!AD16*0.9*0.9</f>
        <v>18630</v>
      </c>
      <c r="AE16" s="84">
        <f>'BAR BB| Open rates'!AE16*0.9*0.9</f>
        <v>18630</v>
      </c>
      <c r="AF16" s="84">
        <f>'BAR BB| Open rates'!AF16*0.9*0.9</f>
        <v>18630</v>
      </c>
      <c r="AG16" s="84">
        <f>'BAR BB| Open rates'!AG16*0.9*0.9</f>
        <v>18630</v>
      </c>
      <c r="AH16" s="84">
        <f>'BAR BB| Open rates'!AH16*0.9*0.9</f>
        <v>18630</v>
      </c>
      <c r="AI16" s="84">
        <f>'BAR BB| Open rates'!AI16*0.9*0.9</f>
        <v>18630</v>
      </c>
      <c r="AJ16" s="84">
        <f>'BAR BB| Open rates'!AJ16*0.9*0.9</f>
        <v>18630</v>
      </c>
      <c r="AK16" s="84">
        <f>'BAR BB| Open rates'!AK16*0.9*0.9</f>
        <v>18630</v>
      </c>
      <c r="AL16" s="84">
        <f>'BAR BB| Open rates'!AL16*0.9*0.9</f>
        <v>18630</v>
      </c>
      <c r="AM16" s="84">
        <f>'BAR BB| Open rates'!AM16*0.9*0.9</f>
        <v>18630</v>
      </c>
      <c r="AN16" s="84">
        <f>'BAR BB| Open rates'!AN16*0.9*0.9</f>
        <v>18630</v>
      </c>
      <c r="AO16" s="84">
        <f>'BAR BB| Open rates'!AO16*0.9*0.9</f>
        <v>16200</v>
      </c>
      <c r="AP16" s="84">
        <f>'BAR BB| Open rates'!AP16*0.9*0.9</f>
        <v>16200</v>
      </c>
      <c r="AQ16" s="84">
        <f>'BAR BB| Open rates'!AQ16*0.9*0.9</f>
        <v>12717</v>
      </c>
      <c r="AR16" s="84">
        <f>'BAR BB| Open rates'!AR16*0.9*0.9</f>
        <v>13041</v>
      </c>
      <c r="AS16" s="84">
        <f>'BAR BB| Open rates'!AS16*0.9*0.9</f>
        <v>12717</v>
      </c>
      <c r="AT16" s="84">
        <f>'BAR BB| Open rates'!AT16*0.9*0.9</f>
        <v>13041</v>
      </c>
      <c r="AU16" s="84">
        <f>'BAR BB| Open rates'!AU16*0.9*0.9</f>
        <v>12717</v>
      </c>
      <c r="AV16" s="84">
        <f>'BAR BB| Open rates'!AV16*0.9*0.9</f>
        <v>13041</v>
      </c>
      <c r="AW16" s="84">
        <f>'BAR BB| Open rates'!AW16*0.9*0.9</f>
        <v>12717</v>
      </c>
      <c r="AX16" s="84">
        <f>'BAR BB| Open rates'!AX16*0.9*0.9</f>
        <v>13041</v>
      </c>
      <c r="AY16" s="84">
        <f>'BAR BB| Open rates'!AY16*0.9*0.9</f>
        <v>12717</v>
      </c>
    </row>
    <row r="17" spans="1:51"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row>
    <row r="18" spans="1:51" s="14" customFormat="1" ht="12" customHeight="1" x14ac:dyDescent="0.2">
      <c r="A18" s="42">
        <v>1</v>
      </c>
      <c r="B18" s="84">
        <f>'BAR BB| Open rates'!B18*0.9*0.9</f>
        <v>10611</v>
      </c>
      <c r="C18" s="84">
        <f>'BAR BB| Open rates'!C18*0.9*0.9</f>
        <v>11421</v>
      </c>
      <c r="D18" s="84">
        <f>'BAR BB| Open rates'!D18*0.9*0.9</f>
        <v>10530</v>
      </c>
      <c r="E18" s="84">
        <f>'BAR BB| Open rates'!E18*0.9*0.9</f>
        <v>10530</v>
      </c>
      <c r="F18" s="84">
        <f>'BAR BB| Open rates'!F18*0.9*0.9</f>
        <v>16200</v>
      </c>
      <c r="G18" s="84">
        <f>'BAR BB| Open rates'!G18*0.9*0.9</f>
        <v>16200</v>
      </c>
      <c r="H18" s="84">
        <f>'BAR BB| Open rates'!H18*0.9*0.9</f>
        <v>13122</v>
      </c>
      <c r="I18" s="84">
        <f>'BAR BB| Open rates'!I18*0.9*0.9</f>
        <v>13122</v>
      </c>
      <c r="J18" s="84">
        <f>'BAR BB| Open rates'!J18*0.9*0.9</f>
        <v>11421</v>
      </c>
      <c r="K18" s="84">
        <f>'BAR BB| Open rates'!K18*0.9*0.9</f>
        <v>10287</v>
      </c>
      <c r="L18" s="84">
        <f>'BAR BB| Open rates'!L18*0.9*0.9</f>
        <v>11097</v>
      </c>
      <c r="M18" s="84">
        <f>'BAR BB| Open rates'!M18*0.9*0.9</f>
        <v>10287</v>
      </c>
      <c r="N18" s="84">
        <f>'BAR BB| Open rates'!N18*0.9*0.9</f>
        <v>13122</v>
      </c>
      <c r="O18" s="84">
        <f>'BAR BB| Open rates'!O18*0.9*0.9</f>
        <v>11097</v>
      </c>
      <c r="P18" s="84">
        <f>'BAR BB| Open rates'!P18*0.9*0.9</f>
        <v>10287</v>
      </c>
      <c r="Q18" s="84">
        <f>'BAR BB| Open rates'!Q18*0.9*0.9</f>
        <v>13122</v>
      </c>
      <c r="R18" s="84">
        <f>'BAR BB| Open rates'!R18*0.9*0.9</f>
        <v>15390</v>
      </c>
      <c r="S18" s="84">
        <f>'BAR BB| Open rates'!S18*0.9*0.9</f>
        <v>13122</v>
      </c>
      <c r="T18" s="84">
        <f>'BAR BB| Open rates'!T18*0.9*0.9</f>
        <v>13122</v>
      </c>
      <c r="U18" s="84">
        <f>'BAR BB| Open rates'!U18*0.9*0.9</f>
        <v>11421</v>
      </c>
      <c r="V18" s="84">
        <f>'BAR BB| Open rates'!V18*0.9*0.9</f>
        <v>13122</v>
      </c>
      <c r="W18" s="84">
        <f>'BAR BB| Open rates'!W18*0.9*0.9</f>
        <v>10611</v>
      </c>
      <c r="X18" s="84">
        <f>'BAR BB| Open rates'!X18*0.9*0.9</f>
        <v>10611</v>
      </c>
      <c r="Y18" s="84">
        <f>'BAR BB| Open rates'!Y18*0.9*0.9</f>
        <v>10611</v>
      </c>
      <c r="Z18" s="84">
        <f>'BAR BB| Open rates'!Z18*0.9*0.9</f>
        <v>10611</v>
      </c>
      <c r="AA18" s="84">
        <f>'BAR BB| Open rates'!AA18*0.9*0.9</f>
        <v>18630</v>
      </c>
      <c r="AB18" s="84">
        <f>'BAR BB| Open rates'!AB18*0.9*0.9</f>
        <v>10611</v>
      </c>
      <c r="AC18" s="84">
        <f>'BAR BB| Open rates'!AC18*0.9*0.9</f>
        <v>19035</v>
      </c>
      <c r="AD18" s="84">
        <f>'BAR BB| Open rates'!AD18*0.9*0.9</f>
        <v>19035</v>
      </c>
      <c r="AE18" s="84">
        <f>'BAR BB| Open rates'!AE18*0.9*0.9</f>
        <v>19035</v>
      </c>
      <c r="AF18" s="84">
        <f>'BAR BB| Open rates'!AF18*0.9*0.9</f>
        <v>19035</v>
      </c>
      <c r="AG18" s="84">
        <f>'BAR BB| Open rates'!AG18*0.9*0.9</f>
        <v>19035</v>
      </c>
      <c r="AH18" s="84">
        <f>'BAR BB| Open rates'!AH18*0.9*0.9</f>
        <v>19035</v>
      </c>
      <c r="AI18" s="84">
        <f>'BAR BB| Open rates'!AI18*0.9*0.9</f>
        <v>19035</v>
      </c>
      <c r="AJ18" s="84">
        <f>'BAR BB| Open rates'!AJ18*0.9*0.9</f>
        <v>19035</v>
      </c>
      <c r="AK18" s="84">
        <f>'BAR BB| Open rates'!AK18*0.9*0.9</f>
        <v>19035</v>
      </c>
      <c r="AL18" s="84">
        <f>'BAR BB| Open rates'!AL18*0.9*0.9</f>
        <v>19035</v>
      </c>
      <c r="AM18" s="84">
        <f>'BAR BB| Open rates'!AM18*0.9*0.9</f>
        <v>19035</v>
      </c>
      <c r="AN18" s="84">
        <f>'BAR BB| Open rates'!AN18*0.9*0.9</f>
        <v>19035</v>
      </c>
      <c r="AO18" s="84">
        <f>'BAR BB| Open rates'!AO18*0.9*0.9</f>
        <v>16605</v>
      </c>
      <c r="AP18" s="84">
        <f>'BAR BB| Open rates'!AP18*0.9*0.9</f>
        <v>16605</v>
      </c>
      <c r="AQ18" s="84">
        <f>'BAR BB| Open rates'!AQ18*0.9*0.9</f>
        <v>13122</v>
      </c>
      <c r="AR18" s="84">
        <f>'BAR BB| Open rates'!AR18*0.9*0.9</f>
        <v>13446</v>
      </c>
      <c r="AS18" s="84">
        <f>'BAR BB| Open rates'!AS18*0.9*0.9</f>
        <v>13122</v>
      </c>
      <c r="AT18" s="84">
        <f>'BAR BB| Open rates'!AT18*0.9*0.9</f>
        <v>13446</v>
      </c>
      <c r="AU18" s="84">
        <f>'BAR BB| Open rates'!AU18*0.9*0.9</f>
        <v>13122</v>
      </c>
      <c r="AV18" s="84">
        <f>'BAR BB| Open rates'!AV18*0.9*0.9</f>
        <v>13446</v>
      </c>
      <c r="AW18" s="84">
        <f>'BAR BB| Open rates'!AW18*0.9*0.9</f>
        <v>13122</v>
      </c>
      <c r="AX18" s="84">
        <f>'BAR BB| Open rates'!AX18*0.9*0.9</f>
        <v>13446</v>
      </c>
      <c r="AY18" s="84">
        <f>'BAR BB| Open rates'!AY18*0.9*0.9</f>
        <v>13122</v>
      </c>
    </row>
    <row r="19" spans="1:51" s="14" customFormat="1" ht="12" customHeight="1" x14ac:dyDescent="0.2">
      <c r="A19" s="42">
        <v>2</v>
      </c>
      <c r="B19" s="84">
        <f>'BAR BB| Open rates'!B19*0.9*0.9</f>
        <v>11826</v>
      </c>
      <c r="C19" s="84">
        <f>'BAR BB| Open rates'!C19*0.9*0.9</f>
        <v>12636</v>
      </c>
      <c r="D19" s="84">
        <f>'BAR BB| Open rates'!D19*0.9*0.9</f>
        <v>11745</v>
      </c>
      <c r="E19" s="84">
        <f>'BAR BB| Open rates'!E19*0.9*0.9</f>
        <v>11745</v>
      </c>
      <c r="F19" s="84">
        <f>'BAR BB| Open rates'!F19*0.9*0.9</f>
        <v>17415</v>
      </c>
      <c r="G19" s="84">
        <f>'BAR BB| Open rates'!G19*0.9*0.9</f>
        <v>17415</v>
      </c>
      <c r="H19" s="84">
        <f>'BAR BB| Open rates'!H19*0.9*0.9</f>
        <v>14337</v>
      </c>
      <c r="I19" s="84">
        <f>'BAR BB| Open rates'!I19*0.9*0.9</f>
        <v>14337</v>
      </c>
      <c r="J19" s="84">
        <f>'BAR BB| Open rates'!J19*0.9*0.9</f>
        <v>12636</v>
      </c>
      <c r="K19" s="84">
        <f>'BAR BB| Open rates'!K19*0.9*0.9</f>
        <v>11502</v>
      </c>
      <c r="L19" s="84">
        <f>'BAR BB| Open rates'!L19*0.9*0.9</f>
        <v>12312</v>
      </c>
      <c r="M19" s="84">
        <f>'BAR BB| Open rates'!M19*0.9*0.9</f>
        <v>11502</v>
      </c>
      <c r="N19" s="84">
        <f>'BAR BB| Open rates'!N19*0.9*0.9</f>
        <v>14337</v>
      </c>
      <c r="O19" s="84">
        <f>'BAR BB| Open rates'!O19*0.9*0.9</f>
        <v>12312</v>
      </c>
      <c r="P19" s="84">
        <f>'BAR BB| Open rates'!P19*0.9*0.9</f>
        <v>11502</v>
      </c>
      <c r="Q19" s="84">
        <f>'BAR BB| Open rates'!Q19*0.9*0.9</f>
        <v>14337</v>
      </c>
      <c r="R19" s="84">
        <f>'BAR BB| Open rates'!R19*0.9*0.9</f>
        <v>16605</v>
      </c>
      <c r="S19" s="84">
        <f>'BAR BB| Open rates'!S19*0.9*0.9</f>
        <v>14337</v>
      </c>
      <c r="T19" s="84">
        <f>'BAR BB| Open rates'!T19*0.9*0.9</f>
        <v>14337</v>
      </c>
      <c r="U19" s="84">
        <f>'BAR BB| Open rates'!U19*0.9*0.9</f>
        <v>12636</v>
      </c>
      <c r="V19" s="84">
        <f>'BAR BB| Open rates'!V19*0.9*0.9</f>
        <v>14337</v>
      </c>
      <c r="W19" s="84">
        <f>'BAR BB| Open rates'!W19*0.9*0.9</f>
        <v>11826</v>
      </c>
      <c r="X19" s="84">
        <f>'BAR BB| Open rates'!X19*0.9*0.9</f>
        <v>11826</v>
      </c>
      <c r="Y19" s="84">
        <f>'BAR BB| Open rates'!Y19*0.9*0.9</f>
        <v>11826</v>
      </c>
      <c r="Z19" s="84">
        <f>'BAR BB| Open rates'!Z19*0.9*0.9</f>
        <v>11826</v>
      </c>
      <c r="AA19" s="84">
        <f>'BAR BB| Open rates'!AA19*0.9*0.9</f>
        <v>19845</v>
      </c>
      <c r="AB19" s="84">
        <f>'BAR BB| Open rates'!AB19*0.9*0.9</f>
        <v>11826</v>
      </c>
      <c r="AC19" s="84">
        <f>'BAR BB| Open rates'!AC19*0.9*0.9</f>
        <v>20250</v>
      </c>
      <c r="AD19" s="84">
        <f>'BAR BB| Open rates'!AD19*0.9*0.9</f>
        <v>20250</v>
      </c>
      <c r="AE19" s="84">
        <f>'BAR BB| Open rates'!AE19*0.9*0.9</f>
        <v>20250</v>
      </c>
      <c r="AF19" s="84">
        <f>'BAR BB| Open rates'!AF19*0.9*0.9</f>
        <v>20250</v>
      </c>
      <c r="AG19" s="84">
        <f>'BAR BB| Open rates'!AG19*0.9*0.9</f>
        <v>20250</v>
      </c>
      <c r="AH19" s="84">
        <f>'BAR BB| Open rates'!AH19*0.9*0.9</f>
        <v>20250</v>
      </c>
      <c r="AI19" s="84">
        <f>'BAR BB| Open rates'!AI19*0.9*0.9</f>
        <v>20250</v>
      </c>
      <c r="AJ19" s="84">
        <f>'BAR BB| Open rates'!AJ19*0.9*0.9</f>
        <v>20250</v>
      </c>
      <c r="AK19" s="84">
        <f>'BAR BB| Open rates'!AK19*0.9*0.9</f>
        <v>20250</v>
      </c>
      <c r="AL19" s="84">
        <f>'BAR BB| Open rates'!AL19*0.9*0.9</f>
        <v>20250</v>
      </c>
      <c r="AM19" s="84">
        <f>'BAR BB| Open rates'!AM19*0.9*0.9</f>
        <v>20250</v>
      </c>
      <c r="AN19" s="84">
        <f>'BAR BB| Open rates'!AN19*0.9*0.9</f>
        <v>20250</v>
      </c>
      <c r="AO19" s="84">
        <f>'BAR BB| Open rates'!AO19*0.9*0.9</f>
        <v>17820</v>
      </c>
      <c r="AP19" s="84">
        <f>'BAR BB| Open rates'!AP19*0.9*0.9</f>
        <v>17820</v>
      </c>
      <c r="AQ19" s="84">
        <f>'BAR BB| Open rates'!AQ19*0.9*0.9</f>
        <v>14337</v>
      </c>
      <c r="AR19" s="84">
        <f>'BAR BB| Open rates'!AR19*0.9*0.9</f>
        <v>14661</v>
      </c>
      <c r="AS19" s="84">
        <f>'BAR BB| Open rates'!AS19*0.9*0.9</f>
        <v>14337</v>
      </c>
      <c r="AT19" s="84">
        <f>'BAR BB| Open rates'!AT19*0.9*0.9</f>
        <v>14661</v>
      </c>
      <c r="AU19" s="84">
        <f>'BAR BB| Open rates'!AU19*0.9*0.9</f>
        <v>14337</v>
      </c>
      <c r="AV19" s="84">
        <f>'BAR BB| Open rates'!AV19*0.9*0.9</f>
        <v>14661</v>
      </c>
      <c r="AW19" s="84">
        <f>'BAR BB| Open rates'!AW19*0.9*0.9</f>
        <v>14337</v>
      </c>
      <c r="AX19" s="84">
        <f>'BAR BB| Open rates'!AX19*0.9*0.9</f>
        <v>14661</v>
      </c>
      <c r="AY19" s="84">
        <f>'BAR BB| Open rates'!AY19*0.9*0.9</f>
        <v>14337</v>
      </c>
    </row>
    <row r="20" spans="1:51"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1:51" s="14" customFormat="1" ht="12" customHeight="1" x14ac:dyDescent="0.2">
      <c r="A21" s="42">
        <v>1</v>
      </c>
      <c r="B21" s="84">
        <f>'BAR BB| Open rates'!B21*0.9*0.9</f>
        <v>12150</v>
      </c>
      <c r="C21" s="84">
        <f>'BAR BB| Open rates'!C21*0.9*0.9</f>
        <v>12960</v>
      </c>
      <c r="D21" s="84">
        <f>'BAR BB| Open rates'!D21*0.9*0.9</f>
        <v>12069</v>
      </c>
      <c r="E21" s="84">
        <f>'BAR BB| Open rates'!E21*0.9*0.9</f>
        <v>12069</v>
      </c>
      <c r="F21" s="84">
        <f>'BAR BB| Open rates'!F21*0.9*0.9</f>
        <v>17739</v>
      </c>
      <c r="G21" s="84">
        <f>'BAR BB| Open rates'!G21*0.9*0.9</f>
        <v>17739</v>
      </c>
      <c r="H21" s="84">
        <f>'BAR BB| Open rates'!H21*0.9*0.9</f>
        <v>14661</v>
      </c>
      <c r="I21" s="84">
        <f>'BAR BB| Open rates'!I21*0.9*0.9</f>
        <v>14661</v>
      </c>
      <c r="J21" s="84">
        <f>'BAR BB| Open rates'!J21*0.9*0.9</f>
        <v>12960</v>
      </c>
      <c r="K21" s="84">
        <f>'BAR BB| Open rates'!K21*0.9*0.9</f>
        <v>11826</v>
      </c>
      <c r="L21" s="84">
        <f>'BAR BB| Open rates'!L21*0.9*0.9</f>
        <v>12636</v>
      </c>
      <c r="M21" s="84">
        <f>'BAR BB| Open rates'!M21*0.9*0.9</f>
        <v>11826</v>
      </c>
      <c r="N21" s="84">
        <f>'BAR BB| Open rates'!N21*0.9*0.9</f>
        <v>14661</v>
      </c>
      <c r="O21" s="84">
        <f>'BAR BB| Open rates'!O21*0.9*0.9</f>
        <v>12636</v>
      </c>
      <c r="P21" s="84">
        <f>'BAR BB| Open rates'!P21*0.9*0.9</f>
        <v>11826</v>
      </c>
      <c r="Q21" s="84">
        <f>'BAR BB| Open rates'!Q21*0.9*0.9</f>
        <v>14661</v>
      </c>
      <c r="R21" s="84">
        <f>'BAR BB| Open rates'!R21*0.9*0.9</f>
        <v>16929</v>
      </c>
      <c r="S21" s="84">
        <f>'BAR BB| Open rates'!S21*0.9*0.9</f>
        <v>14661</v>
      </c>
      <c r="T21" s="84">
        <f>'BAR BB| Open rates'!T21*0.9*0.9</f>
        <v>14661</v>
      </c>
      <c r="U21" s="84">
        <f>'BAR BB| Open rates'!U21*0.9*0.9</f>
        <v>12960</v>
      </c>
      <c r="V21" s="84">
        <f>'BAR BB| Open rates'!V21*0.9*0.9</f>
        <v>14661</v>
      </c>
      <c r="W21" s="84">
        <f>'BAR BB| Open rates'!W21*0.9*0.9</f>
        <v>12150</v>
      </c>
      <c r="X21" s="84">
        <f>'BAR BB| Open rates'!X21*0.9*0.9</f>
        <v>12150</v>
      </c>
      <c r="Y21" s="84">
        <f>'BAR BB| Open rates'!Y21*0.9*0.9</f>
        <v>12150</v>
      </c>
      <c r="Z21" s="84">
        <f>'BAR BB| Open rates'!Z21*0.9*0.9</f>
        <v>12150</v>
      </c>
      <c r="AA21" s="84">
        <f>'BAR BB| Open rates'!AA21*0.9*0.9</f>
        <v>20169</v>
      </c>
      <c r="AB21" s="84">
        <f>'BAR BB| Open rates'!AB21*0.9*0.9</f>
        <v>12150</v>
      </c>
      <c r="AC21" s="84">
        <f>'BAR BB| Open rates'!AC21*0.9*0.9</f>
        <v>23409</v>
      </c>
      <c r="AD21" s="84">
        <f>'BAR BB| Open rates'!AD21*0.9*0.9</f>
        <v>23409</v>
      </c>
      <c r="AE21" s="84">
        <f>'BAR BB| Open rates'!AE21*0.9*0.9</f>
        <v>23409</v>
      </c>
      <c r="AF21" s="84">
        <f>'BAR BB| Open rates'!AF21*0.9*0.9</f>
        <v>23409</v>
      </c>
      <c r="AG21" s="84">
        <f>'BAR BB| Open rates'!AG21*0.9*0.9</f>
        <v>23409</v>
      </c>
      <c r="AH21" s="84">
        <f>'BAR BB| Open rates'!AH21*0.9*0.9</f>
        <v>23409</v>
      </c>
      <c r="AI21" s="84">
        <f>'BAR BB| Open rates'!AI21*0.9*0.9</f>
        <v>23409</v>
      </c>
      <c r="AJ21" s="84">
        <f>'BAR BB| Open rates'!AJ21*0.9*0.9</f>
        <v>23409</v>
      </c>
      <c r="AK21" s="84">
        <f>'BAR BB| Open rates'!AK21*0.9*0.9</f>
        <v>23409</v>
      </c>
      <c r="AL21" s="84">
        <f>'BAR BB| Open rates'!AL21*0.9*0.9</f>
        <v>23409</v>
      </c>
      <c r="AM21" s="84">
        <f>'BAR BB| Open rates'!AM21*0.9*0.9</f>
        <v>23409</v>
      </c>
      <c r="AN21" s="84">
        <f>'BAR BB| Open rates'!AN21*0.9*0.9</f>
        <v>23409</v>
      </c>
      <c r="AO21" s="84">
        <f>'BAR BB| Open rates'!AO21*0.9*0.9</f>
        <v>20979</v>
      </c>
      <c r="AP21" s="84">
        <f>'BAR BB| Open rates'!AP21*0.9*0.9</f>
        <v>20979</v>
      </c>
      <c r="AQ21" s="84">
        <f>'BAR BB| Open rates'!AQ21*0.9*0.9</f>
        <v>17496</v>
      </c>
      <c r="AR21" s="84">
        <f>'BAR BB| Open rates'!AR21*0.9*0.9</f>
        <v>17820</v>
      </c>
      <c r="AS21" s="84">
        <f>'BAR BB| Open rates'!AS21*0.9*0.9</f>
        <v>17496</v>
      </c>
      <c r="AT21" s="84">
        <f>'BAR BB| Open rates'!AT21*0.9*0.9</f>
        <v>17820</v>
      </c>
      <c r="AU21" s="84">
        <f>'BAR BB| Open rates'!AU21*0.9*0.9</f>
        <v>17496</v>
      </c>
      <c r="AV21" s="84">
        <f>'BAR BB| Open rates'!AV21*0.9*0.9</f>
        <v>17820</v>
      </c>
      <c r="AW21" s="84">
        <f>'BAR BB| Open rates'!AW21*0.9*0.9</f>
        <v>17496</v>
      </c>
      <c r="AX21" s="84">
        <f>'BAR BB| Open rates'!AX21*0.9*0.9</f>
        <v>17820</v>
      </c>
      <c r="AY21" s="84">
        <f>'BAR BB| Open rates'!AY21*0.9*0.9</f>
        <v>17496</v>
      </c>
    </row>
    <row r="22" spans="1:51" s="14" customFormat="1" ht="12" customHeight="1" x14ac:dyDescent="0.2">
      <c r="A22" s="42">
        <v>2</v>
      </c>
      <c r="B22" s="84">
        <f>'BAR BB| Open rates'!B22*0.9*0.9</f>
        <v>13365</v>
      </c>
      <c r="C22" s="84">
        <f>'BAR BB| Open rates'!C22*0.9*0.9</f>
        <v>14175</v>
      </c>
      <c r="D22" s="84">
        <f>'BAR BB| Open rates'!D22*0.9*0.9</f>
        <v>13284</v>
      </c>
      <c r="E22" s="84">
        <f>'BAR BB| Open rates'!E22*0.9*0.9</f>
        <v>13284</v>
      </c>
      <c r="F22" s="84">
        <f>'BAR BB| Open rates'!F22*0.9*0.9</f>
        <v>18954</v>
      </c>
      <c r="G22" s="84">
        <f>'BAR BB| Open rates'!G22*0.9*0.9</f>
        <v>18954</v>
      </c>
      <c r="H22" s="84">
        <f>'BAR BB| Open rates'!H22*0.9*0.9</f>
        <v>15876</v>
      </c>
      <c r="I22" s="84">
        <f>'BAR BB| Open rates'!I22*0.9*0.9</f>
        <v>15876</v>
      </c>
      <c r="J22" s="84">
        <f>'BAR BB| Open rates'!J22*0.9*0.9</f>
        <v>14175</v>
      </c>
      <c r="K22" s="84">
        <f>'BAR BB| Open rates'!K22*0.9*0.9</f>
        <v>13041</v>
      </c>
      <c r="L22" s="84">
        <f>'BAR BB| Open rates'!L22*0.9*0.9</f>
        <v>13851</v>
      </c>
      <c r="M22" s="84">
        <f>'BAR BB| Open rates'!M22*0.9*0.9</f>
        <v>13041</v>
      </c>
      <c r="N22" s="84">
        <f>'BAR BB| Open rates'!N22*0.9*0.9</f>
        <v>15876</v>
      </c>
      <c r="O22" s="84">
        <f>'BAR BB| Open rates'!O22*0.9*0.9</f>
        <v>13851</v>
      </c>
      <c r="P22" s="84">
        <f>'BAR BB| Open rates'!P22*0.9*0.9</f>
        <v>13041</v>
      </c>
      <c r="Q22" s="84">
        <f>'BAR BB| Open rates'!Q22*0.9*0.9</f>
        <v>15876</v>
      </c>
      <c r="R22" s="84">
        <f>'BAR BB| Open rates'!R22*0.9*0.9</f>
        <v>18144</v>
      </c>
      <c r="S22" s="84">
        <f>'BAR BB| Open rates'!S22*0.9*0.9</f>
        <v>15876</v>
      </c>
      <c r="T22" s="84">
        <f>'BAR BB| Open rates'!T22*0.9*0.9</f>
        <v>15876</v>
      </c>
      <c r="U22" s="84">
        <f>'BAR BB| Open rates'!U22*0.9*0.9</f>
        <v>14175</v>
      </c>
      <c r="V22" s="84">
        <f>'BAR BB| Open rates'!V22*0.9*0.9</f>
        <v>15876</v>
      </c>
      <c r="W22" s="84">
        <f>'BAR BB| Open rates'!W22*0.9*0.9</f>
        <v>13365</v>
      </c>
      <c r="X22" s="84">
        <f>'BAR BB| Open rates'!X22*0.9*0.9</f>
        <v>13365</v>
      </c>
      <c r="Y22" s="84">
        <f>'BAR BB| Open rates'!Y22*0.9*0.9</f>
        <v>13365</v>
      </c>
      <c r="Z22" s="84">
        <f>'BAR BB| Open rates'!Z22*0.9*0.9</f>
        <v>13365</v>
      </c>
      <c r="AA22" s="84">
        <f>'BAR BB| Open rates'!AA22*0.9*0.9</f>
        <v>21384</v>
      </c>
      <c r="AB22" s="84">
        <f>'BAR BB| Open rates'!AB22*0.9*0.9</f>
        <v>13365</v>
      </c>
      <c r="AC22" s="84">
        <f>'BAR BB| Open rates'!AC22*0.9*0.9</f>
        <v>24624</v>
      </c>
      <c r="AD22" s="84">
        <f>'BAR BB| Open rates'!AD22*0.9*0.9</f>
        <v>24624</v>
      </c>
      <c r="AE22" s="84">
        <f>'BAR BB| Open rates'!AE22*0.9*0.9</f>
        <v>24624</v>
      </c>
      <c r="AF22" s="84">
        <f>'BAR BB| Open rates'!AF22*0.9*0.9</f>
        <v>24624</v>
      </c>
      <c r="AG22" s="84">
        <f>'BAR BB| Open rates'!AG22*0.9*0.9</f>
        <v>24624</v>
      </c>
      <c r="AH22" s="84">
        <f>'BAR BB| Open rates'!AH22*0.9*0.9</f>
        <v>24624</v>
      </c>
      <c r="AI22" s="84">
        <f>'BAR BB| Open rates'!AI22*0.9*0.9</f>
        <v>24624</v>
      </c>
      <c r="AJ22" s="84">
        <f>'BAR BB| Open rates'!AJ22*0.9*0.9</f>
        <v>24624</v>
      </c>
      <c r="AK22" s="84">
        <f>'BAR BB| Open rates'!AK22*0.9*0.9</f>
        <v>24624</v>
      </c>
      <c r="AL22" s="84">
        <f>'BAR BB| Open rates'!AL22*0.9*0.9</f>
        <v>24624</v>
      </c>
      <c r="AM22" s="84">
        <f>'BAR BB| Open rates'!AM22*0.9*0.9</f>
        <v>24624</v>
      </c>
      <c r="AN22" s="84">
        <f>'BAR BB| Open rates'!AN22*0.9*0.9</f>
        <v>24624</v>
      </c>
      <c r="AO22" s="84">
        <f>'BAR BB| Open rates'!AO22*0.9*0.9</f>
        <v>22194</v>
      </c>
      <c r="AP22" s="84">
        <f>'BAR BB| Open rates'!AP22*0.9*0.9</f>
        <v>22194</v>
      </c>
      <c r="AQ22" s="84">
        <f>'BAR BB| Open rates'!AQ22*0.9*0.9</f>
        <v>18711</v>
      </c>
      <c r="AR22" s="84">
        <f>'BAR BB| Open rates'!AR22*0.9*0.9</f>
        <v>19035</v>
      </c>
      <c r="AS22" s="84">
        <f>'BAR BB| Open rates'!AS22*0.9*0.9</f>
        <v>18711</v>
      </c>
      <c r="AT22" s="84">
        <f>'BAR BB| Open rates'!AT22*0.9*0.9</f>
        <v>19035</v>
      </c>
      <c r="AU22" s="84">
        <f>'BAR BB| Open rates'!AU22*0.9*0.9</f>
        <v>18711</v>
      </c>
      <c r="AV22" s="84">
        <f>'BAR BB| Open rates'!AV22*0.9*0.9</f>
        <v>19035</v>
      </c>
      <c r="AW22" s="84">
        <f>'BAR BB| Open rates'!AW22*0.9*0.9</f>
        <v>18711</v>
      </c>
      <c r="AX22" s="84">
        <f>'BAR BB| Open rates'!AX22*0.9*0.9</f>
        <v>19035</v>
      </c>
      <c r="AY22" s="84">
        <f>'BAR BB| Open rates'!AY22*0.9*0.9</f>
        <v>18711</v>
      </c>
    </row>
    <row r="23" spans="1:51" s="14" customFormat="1" ht="12" customHeight="1" x14ac:dyDescent="0.2">
      <c r="A23" s="42">
        <v>3</v>
      </c>
      <c r="B23" s="84">
        <f>'BAR BB| Open rates'!B23*0.9*0.9</f>
        <v>14580</v>
      </c>
      <c r="C23" s="84">
        <f>'BAR BB| Open rates'!C23*0.9*0.9</f>
        <v>15390</v>
      </c>
      <c r="D23" s="84">
        <f>'BAR BB| Open rates'!D23*0.9*0.9</f>
        <v>14499</v>
      </c>
      <c r="E23" s="84">
        <f>'BAR BB| Open rates'!E23*0.9*0.9</f>
        <v>14499</v>
      </c>
      <c r="F23" s="84">
        <f>'BAR BB| Open rates'!F23*0.9*0.9</f>
        <v>20169</v>
      </c>
      <c r="G23" s="84">
        <f>'BAR BB| Open rates'!G23*0.9*0.9</f>
        <v>20169</v>
      </c>
      <c r="H23" s="84">
        <f>'BAR BB| Open rates'!H23*0.9*0.9</f>
        <v>17091</v>
      </c>
      <c r="I23" s="84">
        <f>'BAR BB| Open rates'!I23*0.9*0.9</f>
        <v>17091</v>
      </c>
      <c r="J23" s="84">
        <f>'BAR BB| Open rates'!J23*0.9*0.9</f>
        <v>15390</v>
      </c>
      <c r="K23" s="84">
        <f>'BAR BB| Open rates'!K23*0.9*0.9</f>
        <v>14256</v>
      </c>
      <c r="L23" s="84">
        <f>'BAR BB| Open rates'!L23*0.9*0.9</f>
        <v>15066</v>
      </c>
      <c r="M23" s="84">
        <f>'BAR BB| Open rates'!M23*0.9*0.9</f>
        <v>14256</v>
      </c>
      <c r="N23" s="84">
        <f>'BAR BB| Open rates'!N23*0.9*0.9</f>
        <v>17091</v>
      </c>
      <c r="O23" s="84">
        <f>'BAR BB| Open rates'!O23*0.9*0.9</f>
        <v>15066</v>
      </c>
      <c r="P23" s="84">
        <f>'BAR BB| Open rates'!P23*0.9*0.9</f>
        <v>14256</v>
      </c>
      <c r="Q23" s="84">
        <f>'BAR BB| Open rates'!Q23*0.9*0.9</f>
        <v>17091</v>
      </c>
      <c r="R23" s="84">
        <f>'BAR BB| Open rates'!R23*0.9*0.9</f>
        <v>19359</v>
      </c>
      <c r="S23" s="84">
        <f>'BAR BB| Open rates'!S23*0.9*0.9</f>
        <v>17091</v>
      </c>
      <c r="T23" s="84">
        <f>'BAR BB| Open rates'!T23*0.9*0.9</f>
        <v>17091</v>
      </c>
      <c r="U23" s="84">
        <f>'BAR BB| Open rates'!U23*0.9*0.9</f>
        <v>15390</v>
      </c>
      <c r="V23" s="84">
        <f>'BAR BB| Open rates'!V23*0.9*0.9</f>
        <v>17091</v>
      </c>
      <c r="W23" s="84">
        <f>'BAR BB| Open rates'!W23*0.9*0.9</f>
        <v>14580</v>
      </c>
      <c r="X23" s="84">
        <f>'BAR BB| Open rates'!X23*0.9*0.9</f>
        <v>14580</v>
      </c>
      <c r="Y23" s="84">
        <f>'BAR BB| Open rates'!Y23*0.9*0.9</f>
        <v>14580</v>
      </c>
      <c r="Z23" s="84">
        <f>'BAR BB| Open rates'!Z23*0.9*0.9</f>
        <v>14580</v>
      </c>
      <c r="AA23" s="84">
        <f>'BAR BB| Open rates'!AA23*0.9*0.9</f>
        <v>22599</v>
      </c>
      <c r="AB23" s="84">
        <f>'BAR BB| Open rates'!AB23*0.9*0.9</f>
        <v>14580</v>
      </c>
      <c r="AC23" s="84">
        <f>'BAR BB| Open rates'!AC23*0.9*0.9</f>
        <v>25839</v>
      </c>
      <c r="AD23" s="84">
        <f>'BAR BB| Open rates'!AD23*0.9*0.9</f>
        <v>25839</v>
      </c>
      <c r="AE23" s="84">
        <f>'BAR BB| Open rates'!AE23*0.9*0.9</f>
        <v>25839</v>
      </c>
      <c r="AF23" s="84">
        <f>'BAR BB| Open rates'!AF23*0.9*0.9</f>
        <v>25839</v>
      </c>
      <c r="AG23" s="84">
        <f>'BAR BB| Open rates'!AG23*0.9*0.9</f>
        <v>25839</v>
      </c>
      <c r="AH23" s="84">
        <f>'BAR BB| Open rates'!AH23*0.9*0.9</f>
        <v>25839</v>
      </c>
      <c r="AI23" s="84">
        <f>'BAR BB| Open rates'!AI23*0.9*0.9</f>
        <v>25839</v>
      </c>
      <c r="AJ23" s="84">
        <f>'BAR BB| Open rates'!AJ23*0.9*0.9</f>
        <v>25839</v>
      </c>
      <c r="AK23" s="84">
        <f>'BAR BB| Open rates'!AK23*0.9*0.9</f>
        <v>25839</v>
      </c>
      <c r="AL23" s="84">
        <f>'BAR BB| Open rates'!AL23*0.9*0.9</f>
        <v>25839</v>
      </c>
      <c r="AM23" s="84">
        <f>'BAR BB| Open rates'!AM23*0.9*0.9</f>
        <v>25839</v>
      </c>
      <c r="AN23" s="84">
        <f>'BAR BB| Open rates'!AN23*0.9*0.9</f>
        <v>25839</v>
      </c>
      <c r="AO23" s="84">
        <f>'BAR BB| Open rates'!AO23*0.9*0.9</f>
        <v>23409</v>
      </c>
      <c r="AP23" s="84">
        <f>'BAR BB| Open rates'!AP23*0.9*0.9</f>
        <v>23409</v>
      </c>
      <c r="AQ23" s="84">
        <f>'BAR BB| Open rates'!AQ23*0.9*0.9</f>
        <v>19926</v>
      </c>
      <c r="AR23" s="84">
        <f>'BAR BB| Open rates'!AR23*0.9*0.9</f>
        <v>20250</v>
      </c>
      <c r="AS23" s="84">
        <f>'BAR BB| Open rates'!AS23*0.9*0.9</f>
        <v>19926</v>
      </c>
      <c r="AT23" s="84">
        <f>'BAR BB| Open rates'!AT23*0.9*0.9</f>
        <v>20250</v>
      </c>
      <c r="AU23" s="84">
        <f>'BAR BB| Open rates'!AU23*0.9*0.9</f>
        <v>19926</v>
      </c>
      <c r="AV23" s="84">
        <f>'BAR BB| Open rates'!AV23*0.9*0.9</f>
        <v>20250</v>
      </c>
      <c r="AW23" s="84">
        <f>'BAR BB| Open rates'!AW23*0.9*0.9</f>
        <v>19926</v>
      </c>
      <c r="AX23" s="84">
        <f>'BAR BB| Open rates'!AX23*0.9*0.9</f>
        <v>20250</v>
      </c>
      <c r="AY23" s="84">
        <f>'BAR BB| Open rates'!AY23*0.9*0.9</f>
        <v>19926</v>
      </c>
    </row>
    <row r="24" spans="1:51" s="14" customFormat="1" ht="12" customHeight="1" x14ac:dyDescent="0.2">
      <c r="A24" s="42">
        <v>4</v>
      </c>
      <c r="B24" s="84">
        <f>'BAR BB| Open rates'!B24*0.9*0.9</f>
        <v>15795</v>
      </c>
      <c r="C24" s="84">
        <f>'BAR BB| Open rates'!C24*0.9*0.9</f>
        <v>16605</v>
      </c>
      <c r="D24" s="84">
        <f>'BAR BB| Open rates'!D24*0.9*0.9</f>
        <v>15714</v>
      </c>
      <c r="E24" s="84">
        <f>'BAR BB| Open rates'!E24*0.9*0.9</f>
        <v>15714</v>
      </c>
      <c r="F24" s="84">
        <f>'BAR BB| Open rates'!F24*0.9*0.9</f>
        <v>21384</v>
      </c>
      <c r="G24" s="84">
        <f>'BAR BB| Open rates'!G24*0.9*0.9</f>
        <v>21384</v>
      </c>
      <c r="H24" s="84">
        <f>'BAR BB| Open rates'!H24*0.9*0.9</f>
        <v>18306</v>
      </c>
      <c r="I24" s="84">
        <f>'BAR BB| Open rates'!I24*0.9*0.9</f>
        <v>18306</v>
      </c>
      <c r="J24" s="84">
        <f>'BAR BB| Open rates'!J24*0.9*0.9</f>
        <v>16605</v>
      </c>
      <c r="K24" s="84">
        <f>'BAR BB| Open rates'!K24*0.9*0.9</f>
        <v>15471</v>
      </c>
      <c r="L24" s="84">
        <f>'BAR BB| Open rates'!L24*0.9*0.9</f>
        <v>16281</v>
      </c>
      <c r="M24" s="84">
        <f>'BAR BB| Open rates'!M24*0.9*0.9</f>
        <v>15471</v>
      </c>
      <c r="N24" s="84">
        <f>'BAR BB| Open rates'!N24*0.9*0.9</f>
        <v>18306</v>
      </c>
      <c r="O24" s="84">
        <f>'BAR BB| Open rates'!O24*0.9*0.9</f>
        <v>16281</v>
      </c>
      <c r="P24" s="84">
        <f>'BAR BB| Open rates'!P24*0.9*0.9</f>
        <v>15471</v>
      </c>
      <c r="Q24" s="84">
        <f>'BAR BB| Open rates'!Q24*0.9*0.9</f>
        <v>18306</v>
      </c>
      <c r="R24" s="84">
        <f>'BAR BB| Open rates'!R24*0.9*0.9</f>
        <v>20574</v>
      </c>
      <c r="S24" s="84">
        <f>'BAR BB| Open rates'!S24*0.9*0.9</f>
        <v>18306</v>
      </c>
      <c r="T24" s="84">
        <f>'BAR BB| Open rates'!T24*0.9*0.9</f>
        <v>18306</v>
      </c>
      <c r="U24" s="84">
        <f>'BAR BB| Open rates'!U24*0.9*0.9</f>
        <v>16605</v>
      </c>
      <c r="V24" s="84">
        <f>'BAR BB| Open rates'!V24*0.9*0.9</f>
        <v>18306</v>
      </c>
      <c r="W24" s="84">
        <f>'BAR BB| Open rates'!W24*0.9*0.9</f>
        <v>15795</v>
      </c>
      <c r="X24" s="84">
        <f>'BAR BB| Open rates'!X24*0.9*0.9</f>
        <v>15795</v>
      </c>
      <c r="Y24" s="84">
        <f>'BAR BB| Open rates'!Y24*0.9*0.9</f>
        <v>15795</v>
      </c>
      <c r="Z24" s="84">
        <f>'BAR BB| Open rates'!Z24*0.9*0.9</f>
        <v>15795</v>
      </c>
      <c r="AA24" s="84">
        <f>'BAR BB| Open rates'!AA24*0.9*0.9</f>
        <v>23814</v>
      </c>
      <c r="AB24" s="84">
        <f>'BAR BB| Open rates'!AB24*0.9*0.9</f>
        <v>15795</v>
      </c>
      <c r="AC24" s="84">
        <f>'BAR BB| Open rates'!AC24*0.9*0.9</f>
        <v>27054</v>
      </c>
      <c r="AD24" s="84">
        <f>'BAR BB| Open rates'!AD24*0.9*0.9</f>
        <v>27054</v>
      </c>
      <c r="AE24" s="84">
        <f>'BAR BB| Open rates'!AE24*0.9*0.9</f>
        <v>27054</v>
      </c>
      <c r="AF24" s="84">
        <f>'BAR BB| Open rates'!AF24*0.9*0.9</f>
        <v>27054</v>
      </c>
      <c r="AG24" s="84">
        <f>'BAR BB| Open rates'!AG24*0.9*0.9</f>
        <v>27054</v>
      </c>
      <c r="AH24" s="84">
        <f>'BAR BB| Open rates'!AH24*0.9*0.9</f>
        <v>27054</v>
      </c>
      <c r="AI24" s="84">
        <f>'BAR BB| Open rates'!AI24*0.9*0.9</f>
        <v>27054</v>
      </c>
      <c r="AJ24" s="84">
        <f>'BAR BB| Open rates'!AJ24*0.9*0.9</f>
        <v>27054</v>
      </c>
      <c r="AK24" s="84">
        <f>'BAR BB| Open rates'!AK24*0.9*0.9</f>
        <v>27054</v>
      </c>
      <c r="AL24" s="84">
        <f>'BAR BB| Open rates'!AL24*0.9*0.9</f>
        <v>27054</v>
      </c>
      <c r="AM24" s="84">
        <f>'BAR BB| Open rates'!AM24*0.9*0.9</f>
        <v>27054</v>
      </c>
      <c r="AN24" s="84">
        <f>'BAR BB| Open rates'!AN24*0.9*0.9</f>
        <v>27054</v>
      </c>
      <c r="AO24" s="84">
        <f>'BAR BB| Open rates'!AO24*0.9*0.9</f>
        <v>24624</v>
      </c>
      <c r="AP24" s="84">
        <f>'BAR BB| Open rates'!AP24*0.9*0.9</f>
        <v>24624</v>
      </c>
      <c r="AQ24" s="84">
        <f>'BAR BB| Open rates'!AQ24*0.9*0.9</f>
        <v>21141</v>
      </c>
      <c r="AR24" s="84">
        <f>'BAR BB| Open rates'!AR24*0.9*0.9</f>
        <v>21465</v>
      </c>
      <c r="AS24" s="84">
        <f>'BAR BB| Open rates'!AS24*0.9*0.9</f>
        <v>21141</v>
      </c>
      <c r="AT24" s="84">
        <f>'BAR BB| Open rates'!AT24*0.9*0.9</f>
        <v>21465</v>
      </c>
      <c r="AU24" s="84">
        <f>'BAR BB| Open rates'!AU24*0.9*0.9</f>
        <v>21141</v>
      </c>
      <c r="AV24" s="84">
        <f>'BAR BB| Open rates'!AV24*0.9*0.9</f>
        <v>21465</v>
      </c>
      <c r="AW24" s="84">
        <f>'BAR BB| Open rates'!AW24*0.9*0.9</f>
        <v>21141</v>
      </c>
      <c r="AX24" s="84">
        <f>'BAR BB| Open rates'!AX24*0.9*0.9</f>
        <v>21465</v>
      </c>
      <c r="AY24" s="84">
        <f>'BAR BB| Open rates'!AY24*0.9*0.9</f>
        <v>21141</v>
      </c>
    </row>
    <row r="25" spans="1:51"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row>
    <row r="26" spans="1:51" s="14" customFormat="1" ht="12" customHeight="1" x14ac:dyDescent="0.2">
      <c r="A26" s="42">
        <v>1</v>
      </c>
      <c r="B26" s="84">
        <f>'BAR BB| Open rates'!B26*0.9*0.9</f>
        <v>17010</v>
      </c>
      <c r="C26" s="84">
        <f>'BAR BB| Open rates'!C26*0.9*0.9</f>
        <v>17820</v>
      </c>
      <c r="D26" s="84">
        <f>'BAR BB| Open rates'!D26*0.9*0.9</f>
        <v>16929</v>
      </c>
      <c r="E26" s="84">
        <f>'BAR BB| Open rates'!E26*0.9*0.9</f>
        <v>16929</v>
      </c>
      <c r="F26" s="84">
        <f>'BAR BB| Open rates'!F26*0.9*0.9</f>
        <v>22599</v>
      </c>
      <c r="G26" s="84">
        <f>'BAR BB| Open rates'!G26*0.9*0.9</f>
        <v>22599</v>
      </c>
      <c r="H26" s="84">
        <f>'BAR BB| Open rates'!H26*0.9*0.9</f>
        <v>19521</v>
      </c>
      <c r="I26" s="84">
        <f>'BAR BB| Open rates'!I26*0.9*0.9</f>
        <v>19521</v>
      </c>
      <c r="J26" s="84">
        <f>'BAR BB| Open rates'!J26*0.9*0.9</f>
        <v>17820</v>
      </c>
      <c r="K26" s="84">
        <f>'BAR BB| Open rates'!K26*0.9*0.9</f>
        <v>16686</v>
      </c>
      <c r="L26" s="84">
        <f>'BAR BB| Open rates'!L26*0.9*0.9</f>
        <v>17496</v>
      </c>
      <c r="M26" s="84">
        <f>'BAR BB| Open rates'!M26*0.9*0.9</f>
        <v>16686</v>
      </c>
      <c r="N26" s="84">
        <f>'BAR BB| Open rates'!N26*0.9*0.9</f>
        <v>19521</v>
      </c>
      <c r="O26" s="84">
        <f>'BAR BB| Open rates'!O26*0.9*0.9</f>
        <v>17496</v>
      </c>
      <c r="P26" s="84">
        <f>'BAR BB| Open rates'!P26*0.9*0.9</f>
        <v>16686</v>
      </c>
      <c r="Q26" s="84">
        <f>'BAR BB| Open rates'!Q26*0.9*0.9</f>
        <v>19521</v>
      </c>
      <c r="R26" s="84">
        <f>'BAR BB| Open rates'!R26*0.9*0.9</f>
        <v>21789</v>
      </c>
      <c r="S26" s="84">
        <f>'BAR BB| Open rates'!S26*0.9*0.9</f>
        <v>19521</v>
      </c>
      <c r="T26" s="84">
        <f>'BAR BB| Open rates'!T26*0.9*0.9</f>
        <v>19521</v>
      </c>
      <c r="U26" s="84">
        <f>'BAR BB| Open rates'!U26*0.9*0.9</f>
        <v>17820</v>
      </c>
      <c r="V26" s="84">
        <f>'BAR BB| Open rates'!V26*0.9*0.9</f>
        <v>19521</v>
      </c>
      <c r="W26" s="84">
        <f>'BAR BB| Open rates'!W26*0.9*0.9</f>
        <v>17010</v>
      </c>
      <c r="X26" s="84">
        <f>'BAR BB| Open rates'!X26*0.9*0.9</f>
        <v>17010</v>
      </c>
      <c r="Y26" s="84">
        <f>'BAR BB| Open rates'!Y26*0.9*0.9</f>
        <v>17010</v>
      </c>
      <c r="Z26" s="84">
        <f>'BAR BB| Open rates'!Z26*0.9*0.9</f>
        <v>17010</v>
      </c>
      <c r="AA26" s="84">
        <f>'BAR BB| Open rates'!AA26*0.9*0.9</f>
        <v>25029</v>
      </c>
      <c r="AB26" s="84">
        <f>'BAR BB| Open rates'!AB26*0.9*0.9</f>
        <v>17010</v>
      </c>
      <c r="AC26" s="84">
        <f>'BAR BB| Open rates'!AC26*0.9*0.9</f>
        <v>29079</v>
      </c>
      <c r="AD26" s="84">
        <f>'BAR BB| Open rates'!AD26*0.9*0.9</f>
        <v>29079</v>
      </c>
      <c r="AE26" s="84">
        <f>'BAR BB| Open rates'!AE26*0.9*0.9</f>
        <v>29079</v>
      </c>
      <c r="AF26" s="84">
        <f>'BAR BB| Open rates'!AF26*0.9*0.9</f>
        <v>29079</v>
      </c>
      <c r="AG26" s="84">
        <f>'BAR BB| Open rates'!AG26*0.9*0.9</f>
        <v>29079</v>
      </c>
      <c r="AH26" s="84">
        <f>'BAR BB| Open rates'!AH26*0.9*0.9</f>
        <v>29079</v>
      </c>
      <c r="AI26" s="84">
        <f>'BAR BB| Open rates'!AI26*0.9*0.9</f>
        <v>29079</v>
      </c>
      <c r="AJ26" s="84">
        <f>'BAR BB| Open rates'!AJ26*0.9*0.9</f>
        <v>29079</v>
      </c>
      <c r="AK26" s="84">
        <f>'BAR BB| Open rates'!AK26*0.9*0.9</f>
        <v>29079</v>
      </c>
      <c r="AL26" s="84">
        <f>'BAR BB| Open rates'!AL26*0.9*0.9</f>
        <v>29079</v>
      </c>
      <c r="AM26" s="84">
        <f>'BAR BB| Open rates'!AM26*0.9*0.9</f>
        <v>29079</v>
      </c>
      <c r="AN26" s="84">
        <f>'BAR BB| Open rates'!AN26*0.9*0.9</f>
        <v>29079</v>
      </c>
      <c r="AO26" s="84">
        <f>'BAR BB| Open rates'!AO26*0.9*0.9</f>
        <v>26649</v>
      </c>
      <c r="AP26" s="84">
        <f>'BAR BB| Open rates'!AP26*0.9*0.9</f>
        <v>26649</v>
      </c>
      <c r="AQ26" s="84">
        <f>'BAR BB| Open rates'!AQ26*0.9*0.9</f>
        <v>23166</v>
      </c>
      <c r="AR26" s="84">
        <f>'BAR BB| Open rates'!AR26*0.9*0.9</f>
        <v>23490</v>
      </c>
      <c r="AS26" s="84">
        <f>'BAR BB| Open rates'!AS26*0.9*0.9</f>
        <v>23166</v>
      </c>
      <c r="AT26" s="84">
        <f>'BAR BB| Open rates'!AT26*0.9*0.9</f>
        <v>23490</v>
      </c>
      <c r="AU26" s="84">
        <f>'BAR BB| Open rates'!AU26*0.9*0.9</f>
        <v>23166</v>
      </c>
      <c r="AV26" s="84">
        <f>'BAR BB| Open rates'!AV26*0.9*0.9</f>
        <v>23490</v>
      </c>
      <c r="AW26" s="84">
        <f>'BAR BB| Open rates'!AW26*0.9*0.9</f>
        <v>23166</v>
      </c>
      <c r="AX26" s="84">
        <f>'BAR BB| Open rates'!AX26*0.9*0.9</f>
        <v>23490</v>
      </c>
      <c r="AY26" s="84">
        <f>'BAR BB| Open rates'!AY26*0.9*0.9</f>
        <v>23166</v>
      </c>
    </row>
    <row r="27" spans="1:51" s="14" customFormat="1" ht="12" customHeight="1" x14ac:dyDescent="0.2">
      <c r="A27" s="42">
        <v>2</v>
      </c>
      <c r="B27" s="84">
        <f>'BAR BB| Open rates'!B27*0.9*0.9</f>
        <v>18225</v>
      </c>
      <c r="C27" s="84">
        <f>'BAR BB| Open rates'!C27*0.9*0.9</f>
        <v>19035</v>
      </c>
      <c r="D27" s="84">
        <f>'BAR BB| Open rates'!D27*0.9*0.9</f>
        <v>18144</v>
      </c>
      <c r="E27" s="84">
        <f>'BAR BB| Open rates'!E27*0.9*0.9</f>
        <v>18144</v>
      </c>
      <c r="F27" s="84">
        <f>'BAR BB| Open rates'!F27*0.9*0.9</f>
        <v>23814</v>
      </c>
      <c r="G27" s="84">
        <f>'BAR BB| Open rates'!G27*0.9*0.9</f>
        <v>23814</v>
      </c>
      <c r="H27" s="84">
        <f>'BAR BB| Open rates'!H27*0.9*0.9</f>
        <v>20736</v>
      </c>
      <c r="I27" s="84">
        <f>'BAR BB| Open rates'!I27*0.9*0.9</f>
        <v>20736</v>
      </c>
      <c r="J27" s="84">
        <f>'BAR BB| Open rates'!J27*0.9*0.9</f>
        <v>19035</v>
      </c>
      <c r="K27" s="84">
        <f>'BAR BB| Open rates'!K27*0.9*0.9</f>
        <v>17901</v>
      </c>
      <c r="L27" s="84">
        <f>'BAR BB| Open rates'!L27*0.9*0.9</f>
        <v>18711</v>
      </c>
      <c r="M27" s="84">
        <f>'BAR BB| Open rates'!M27*0.9*0.9</f>
        <v>17901</v>
      </c>
      <c r="N27" s="84">
        <f>'BAR BB| Open rates'!N27*0.9*0.9</f>
        <v>20736</v>
      </c>
      <c r="O27" s="84">
        <f>'BAR BB| Open rates'!O27*0.9*0.9</f>
        <v>18711</v>
      </c>
      <c r="P27" s="84">
        <f>'BAR BB| Open rates'!P27*0.9*0.9</f>
        <v>17901</v>
      </c>
      <c r="Q27" s="84">
        <f>'BAR BB| Open rates'!Q27*0.9*0.9</f>
        <v>20736</v>
      </c>
      <c r="R27" s="84">
        <f>'BAR BB| Open rates'!R27*0.9*0.9</f>
        <v>23004</v>
      </c>
      <c r="S27" s="84">
        <f>'BAR BB| Open rates'!S27*0.9*0.9</f>
        <v>20736</v>
      </c>
      <c r="T27" s="84">
        <f>'BAR BB| Open rates'!T27*0.9*0.9</f>
        <v>20736</v>
      </c>
      <c r="U27" s="84">
        <f>'BAR BB| Open rates'!U27*0.9*0.9</f>
        <v>19035</v>
      </c>
      <c r="V27" s="84">
        <f>'BAR BB| Open rates'!V27*0.9*0.9</f>
        <v>20736</v>
      </c>
      <c r="W27" s="84">
        <f>'BAR BB| Open rates'!W27*0.9*0.9</f>
        <v>18225</v>
      </c>
      <c r="X27" s="84">
        <f>'BAR BB| Open rates'!X27*0.9*0.9</f>
        <v>18225</v>
      </c>
      <c r="Y27" s="84">
        <f>'BAR BB| Open rates'!Y27*0.9*0.9</f>
        <v>18225</v>
      </c>
      <c r="Z27" s="84">
        <f>'BAR BB| Open rates'!Z27*0.9*0.9</f>
        <v>18225</v>
      </c>
      <c r="AA27" s="84">
        <f>'BAR BB| Open rates'!AA27*0.9*0.9</f>
        <v>26244</v>
      </c>
      <c r="AB27" s="84">
        <f>'BAR BB| Open rates'!AB27*0.9*0.9</f>
        <v>18225</v>
      </c>
      <c r="AC27" s="84">
        <f>'BAR BB| Open rates'!AC27*0.9*0.9</f>
        <v>30294</v>
      </c>
      <c r="AD27" s="84">
        <f>'BAR BB| Open rates'!AD27*0.9*0.9</f>
        <v>30294</v>
      </c>
      <c r="AE27" s="84">
        <f>'BAR BB| Open rates'!AE27*0.9*0.9</f>
        <v>30294</v>
      </c>
      <c r="AF27" s="84">
        <f>'BAR BB| Open rates'!AF27*0.9*0.9</f>
        <v>30294</v>
      </c>
      <c r="AG27" s="84">
        <f>'BAR BB| Open rates'!AG27*0.9*0.9</f>
        <v>30294</v>
      </c>
      <c r="AH27" s="84">
        <f>'BAR BB| Open rates'!AH27*0.9*0.9</f>
        <v>30294</v>
      </c>
      <c r="AI27" s="84">
        <f>'BAR BB| Open rates'!AI27*0.9*0.9</f>
        <v>30294</v>
      </c>
      <c r="AJ27" s="84">
        <f>'BAR BB| Open rates'!AJ27*0.9*0.9</f>
        <v>30294</v>
      </c>
      <c r="AK27" s="84">
        <f>'BAR BB| Open rates'!AK27*0.9*0.9</f>
        <v>30294</v>
      </c>
      <c r="AL27" s="84">
        <f>'BAR BB| Open rates'!AL27*0.9*0.9</f>
        <v>30294</v>
      </c>
      <c r="AM27" s="84">
        <f>'BAR BB| Open rates'!AM27*0.9*0.9</f>
        <v>30294</v>
      </c>
      <c r="AN27" s="84">
        <f>'BAR BB| Open rates'!AN27*0.9*0.9</f>
        <v>30294</v>
      </c>
      <c r="AO27" s="84">
        <f>'BAR BB| Open rates'!AO27*0.9*0.9</f>
        <v>27864</v>
      </c>
      <c r="AP27" s="84">
        <f>'BAR BB| Open rates'!AP27*0.9*0.9</f>
        <v>27864</v>
      </c>
      <c r="AQ27" s="84">
        <f>'BAR BB| Open rates'!AQ27*0.9*0.9</f>
        <v>24381</v>
      </c>
      <c r="AR27" s="84">
        <f>'BAR BB| Open rates'!AR27*0.9*0.9</f>
        <v>24705</v>
      </c>
      <c r="AS27" s="84">
        <f>'BAR BB| Open rates'!AS27*0.9*0.9</f>
        <v>24381</v>
      </c>
      <c r="AT27" s="84">
        <f>'BAR BB| Open rates'!AT27*0.9*0.9</f>
        <v>24705</v>
      </c>
      <c r="AU27" s="84">
        <f>'BAR BB| Open rates'!AU27*0.9*0.9</f>
        <v>24381</v>
      </c>
      <c r="AV27" s="84">
        <f>'BAR BB| Open rates'!AV27*0.9*0.9</f>
        <v>24705</v>
      </c>
      <c r="AW27" s="84">
        <f>'BAR BB| Open rates'!AW27*0.9*0.9</f>
        <v>24381</v>
      </c>
      <c r="AX27" s="84">
        <f>'BAR BB| Open rates'!AX27*0.9*0.9</f>
        <v>24705</v>
      </c>
      <c r="AY27" s="84">
        <f>'BAR BB| Open rates'!AY27*0.9*0.9</f>
        <v>24381</v>
      </c>
    </row>
    <row r="28" spans="1:51" s="14" customFormat="1" ht="12" customHeight="1" x14ac:dyDescent="0.2">
      <c r="A28" s="42">
        <v>3</v>
      </c>
      <c r="B28" s="84">
        <f>'BAR BB| Open rates'!B28*0.9*0.9</f>
        <v>19440</v>
      </c>
      <c r="C28" s="84">
        <f>'BAR BB| Open rates'!C28*0.9*0.9</f>
        <v>20250</v>
      </c>
      <c r="D28" s="84">
        <f>'BAR BB| Open rates'!D28*0.9*0.9</f>
        <v>19359</v>
      </c>
      <c r="E28" s="84">
        <f>'BAR BB| Open rates'!E28*0.9*0.9</f>
        <v>19359</v>
      </c>
      <c r="F28" s="84">
        <f>'BAR BB| Open rates'!F28*0.9*0.9</f>
        <v>25029</v>
      </c>
      <c r="G28" s="84">
        <f>'BAR BB| Open rates'!G28*0.9*0.9</f>
        <v>25029</v>
      </c>
      <c r="H28" s="84">
        <f>'BAR BB| Open rates'!H28*0.9*0.9</f>
        <v>21951</v>
      </c>
      <c r="I28" s="84">
        <f>'BAR BB| Open rates'!I28*0.9*0.9</f>
        <v>21951</v>
      </c>
      <c r="J28" s="84">
        <f>'BAR BB| Open rates'!J28*0.9*0.9</f>
        <v>20250</v>
      </c>
      <c r="K28" s="84">
        <f>'BAR BB| Open rates'!K28*0.9*0.9</f>
        <v>19116</v>
      </c>
      <c r="L28" s="84">
        <f>'BAR BB| Open rates'!L28*0.9*0.9</f>
        <v>19926</v>
      </c>
      <c r="M28" s="84">
        <f>'BAR BB| Open rates'!M28*0.9*0.9</f>
        <v>19116</v>
      </c>
      <c r="N28" s="84">
        <f>'BAR BB| Open rates'!N28*0.9*0.9</f>
        <v>21951</v>
      </c>
      <c r="O28" s="84">
        <f>'BAR BB| Open rates'!O28*0.9*0.9</f>
        <v>19926</v>
      </c>
      <c r="P28" s="84">
        <f>'BAR BB| Open rates'!P28*0.9*0.9</f>
        <v>19116</v>
      </c>
      <c r="Q28" s="84">
        <f>'BAR BB| Open rates'!Q28*0.9*0.9</f>
        <v>21951</v>
      </c>
      <c r="R28" s="84">
        <f>'BAR BB| Open rates'!R28*0.9*0.9</f>
        <v>24219</v>
      </c>
      <c r="S28" s="84">
        <f>'BAR BB| Open rates'!S28*0.9*0.9</f>
        <v>21951</v>
      </c>
      <c r="T28" s="84">
        <f>'BAR BB| Open rates'!T28*0.9*0.9</f>
        <v>21951</v>
      </c>
      <c r="U28" s="84">
        <f>'BAR BB| Open rates'!U28*0.9*0.9</f>
        <v>20250</v>
      </c>
      <c r="V28" s="84">
        <f>'BAR BB| Open rates'!V28*0.9*0.9</f>
        <v>21951</v>
      </c>
      <c r="W28" s="84">
        <f>'BAR BB| Open rates'!W28*0.9*0.9</f>
        <v>19440</v>
      </c>
      <c r="X28" s="84">
        <f>'BAR BB| Open rates'!X28*0.9*0.9</f>
        <v>19440</v>
      </c>
      <c r="Y28" s="84">
        <f>'BAR BB| Open rates'!Y28*0.9*0.9</f>
        <v>19440</v>
      </c>
      <c r="Z28" s="84">
        <f>'BAR BB| Open rates'!Z28*0.9*0.9</f>
        <v>19440</v>
      </c>
      <c r="AA28" s="84">
        <f>'BAR BB| Open rates'!AA28*0.9*0.9</f>
        <v>27459</v>
      </c>
      <c r="AB28" s="84">
        <f>'BAR BB| Open rates'!AB28*0.9*0.9</f>
        <v>19440</v>
      </c>
      <c r="AC28" s="84">
        <f>'BAR BB| Open rates'!AC28*0.9*0.9</f>
        <v>31509</v>
      </c>
      <c r="AD28" s="84">
        <f>'BAR BB| Open rates'!AD28*0.9*0.9</f>
        <v>31509</v>
      </c>
      <c r="AE28" s="84">
        <f>'BAR BB| Open rates'!AE28*0.9*0.9</f>
        <v>31509</v>
      </c>
      <c r="AF28" s="84">
        <f>'BAR BB| Open rates'!AF28*0.9*0.9</f>
        <v>31509</v>
      </c>
      <c r="AG28" s="84">
        <f>'BAR BB| Open rates'!AG28*0.9*0.9</f>
        <v>31509</v>
      </c>
      <c r="AH28" s="84">
        <f>'BAR BB| Open rates'!AH28*0.9*0.9</f>
        <v>31509</v>
      </c>
      <c r="AI28" s="84">
        <f>'BAR BB| Open rates'!AI28*0.9*0.9</f>
        <v>31509</v>
      </c>
      <c r="AJ28" s="84">
        <f>'BAR BB| Open rates'!AJ28*0.9*0.9</f>
        <v>31509</v>
      </c>
      <c r="AK28" s="84">
        <f>'BAR BB| Open rates'!AK28*0.9*0.9</f>
        <v>31509</v>
      </c>
      <c r="AL28" s="84">
        <f>'BAR BB| Open rates'!AL28*0.9*0.9</f>
        <v>31509</v>
      </c>
      <c r="AM28" s="84">
        <f>'BAR BB| Open rates'!AM28*0.9*0.9</f>
        <v>31509</v>
      </c>
      <c r="AN28" s="84">
        <f>'BAR BB| Open rates'!AN28*0.9*0.9</f>
        <v>31509</v>
      </c>
      <c r="AO28" s="84">
        <f>'BAR BB| Open rates'!AO28*0.9*0.9</f>
        <v>29079</v>
      </c>
      <c r="AP28" s="84">
        <f>'BAR BB| Open rates'!AP28*0.9*0.9</f>
        <v>29079</v>
      </c>
      <c r="AQ28" s="84">
        <f>'BAR BB| Open rates'!AQ28*0.9*0.9</f>
        <v>25596</v>
      </c>
      <c r="AR28" s="84">
        <f>'BAR BB| Open rates'!AR28*0.9*0.9</f>
        <v>25920</v>
      </c>
      <c r="AS28" s="84">
        <f>'BAR BB| Open rates'!AS28*0.9*0.9</f>
        <v>25596</v>
      </c>
      <c r="AT28" s="84">
        <f>'BAR BB| Open rates'!AT28*0.9*0.9</f>
        <v>25920</v>
      </c>
      <c r="AU28" s="84">
        <f>'BAR BB| Open rates'!AU28*0.9*0.9</f>
        <v>25596</v>
      </c>
      <c r="AV28" s="84">
        <f>'BAR BB| Open rates'!AV28*0.9*0.9</f>
        <v>25920</v>
      </c>
      <c r="AW28" s="84">
        <f>'BAR BB| Open rates'!AW28*0.9*0.9</f>
        <v>25596</v>
      </c>
      <c r="AX28" s="84">
        <f>'BAR BB| Open rates'!AX28*0.9*0.9</f>
        <v>25920</v>
      </c>
      <c r="AY28" s="84">
        <f>'BAR BB| Open rates'!AY28*0.9*0.9</f>
        <v>25596</v>
      </c>
    </row>
    <row r="29" spans="1:51" s="14" customFormat="1" ht="12" customHeight="1" x14ac:dyDescent="0.2">
      <c r="A29" s="42">
        <v>4</v>
      </c>
      <c r="B29" s="84">
        <f>'BAR BB| Open rates'!B29*0.9*0.9</f>
        <v>20655</v>
      </c>
      <c r="C29" s="84">
        <f>'BAR BB| Open rates'!C29*0.9*0.9</f>
        <v>21465</v>
      </c>
      <c r="D29" s="84">
        <f>'BAR BB| Open rates'!D29*0.9*0.9</f>
        <v>20574</v>
      </c>
      <c r="E29" s="84">
        <f>'BAR BB| Open rates'!E29*0.9*0.9</f>
        <v>20574</v>
      </c>
      <c r="F29" s="84">
        <f>'BAR BB| Open rates'!F29*0.9*0.9</f>
        <v>26244</v>
      </c>
      <c r="G29" s="84">
        <f>'BAR BB| Open rates'!G29*0.9*0.9</f>
        <v>26244</v>
      </c>
      <c r="H29" s="84">
        <f>'BAR BB| Open rates'!H29*0.9*0.9</f>
        <v>23166</v>
      </c>
      <c r="I29" s="84">
        <f>'BAR BB| Open rates'!I29*0.9*0.9</f>
        <v>23166</v>
      </c>
      <c r="J29" s="84">
        <f>'BAR BB| Open rates'!J29*0.9*0.9</f>
        <v>21465</v>
      </c>
      <c r="K29" s="84">
        <f>'BAR BB| Open rates'!K29*0.9*0.9</f>
        <v>20331</v>
      </c>
      <c r="L29" s="84">
        <f>'BAR BB| Open rates'!L29*0.9*0.9</f>
        <v>21141</v>
      </c>
      <c r="M29" s="84">
        <f>'BAR BB| Open rates'!M29*0.9*0.9</f>
        <v>20331</v>
      </c>
      <c r="N29" s="84">
        <f>'BAR BB| Open rates'!N29*0.9*0.9</f>
        <v>23166</v>
      </c>
      <c r="O29" s="84">
        <f>'BAR BB| Open rates'!O29*0.9*0.9</f>
        <v>21141</v>
      </c>
      <c r="P29" s="84">
        <f>'BAR BB| Open rates'!P29*0.9*0.9</f>
        <v>20331</v>
      </c>
      <c r="Q29" s="84">
        <f>'BAR BB| Open rates'!Q29*0.9*0.9</f>
        <v>23166</v>
      </c>
      <c r="R29" s="84">
        <f>'BAR BB| Open rates'!R29*0.9*0.9</f>
        <v>25434</v>
      </c>
      <c r="S29" s="84">
        <f>'BAR BB| Open rates'!S29*0.9*0.9</f>
        <v>23166</v>
      </c>
      <c r="T29" s="84">
        <f>'BAR BB| Open rates'!T29*0.9*0.9</f>
        <v>23166</v>
      </c>
      <c r="U29" s="84">
        <f>'BAR BB| Open rates'!U29*0.9*0.9</f>
        <v>21465</v>
      </c>
      <c r="V29" s="84">
        <f>'BAR BB| Open rates'!V29*0.9*0.9</f>
        <v>23166</v>
      </c>
      <c r="W29" s="84">
        <f>'BAR BB| Open rates'!W29*0.9*0.9</f>
        <v>20655</v>
      </c>
      <c r="X29" s="84">
        <f>'BAR BB| Open rates'!X29*0.9*0.9</f>
        <v>20655</v>
      </c>
      <c r="Y29" s="84">
        <f>'BAR BB| Open rates'!Y29*0.9*0.9</f>
        <v>20655</v>
      </c>
      <c r="Z29" s="84">
        <f>'BAR BB| Open rates'!Z29*0.9*0.9</f>
        <v>20655</v>
      </c>
      <c r="AA29" s="84">
        <f>'BAR BB| Open rates'!AA29*0.9*0.9</f>
        <v>28674</v>
      </c>
      <c r="AB29" s="84">
        <f>'BAR BB| Open rates'!AB29*0.9*0.9</f>
        <v>20655</v>
      </c>
      <c r="AC29" s="84">
        <f>'BAR BB| Open rates'!AC29*0.9*0.9</f>
        <v>32724</v>
      </c>
      <c r="AD29" s="84">
        <f>'BAR BB| Open rates'!AD29*0.9*0.9</f>
        <v>32724</v>
      </c>
      <c r="AE29" s="84">
        <f>'BAR BB| Open rates'!AE29*0.9*0.9</f>
        <v>32724</v>
      </c>
      <c r="AF29" s="84">
        <f>'BAR BB| Open rates'!AF29*0.9*0.9</f>
        <v>32724</v>
      </c>
      <c r="AG29" s="84">
        <f>'BAR BB| Open rates'!AG29*0.9*0.9</f>
        <v>32724</v>
      </c>
      <c r="AH29" s="84">
        <f>'BAR BB| Open rates'!AH29*0.9*0.9</f>
        <v>32724</v>
      </c>
      <c r="AI29" s="84">
        <f>'BAR BB| Open rates'!AI29*0.9*0.9</f>
        <v>32724</v>
      </c>
      <c r="AJ29" s="84">
        <f>'BAR BB| Open rates'!AJ29*0.9*0.9</f>
        <v>32724</v>
      </c>
      <c r="AK29" s="84">
        <f>'BAR BB| Open rates'!AK29*0.9*0.9</f>
        <v>32724</v>
      </c>
      <c r="AL29" s="84">
        <f>'BAR BB| Open rates'!AL29*0.9*0.9</f>
        <v>32724</v>
      </c>
      <c r="AM29" s="84">
        <f>'BAR BB| Open rates'!AM29*0.9*0.9</f>
        <v>32724</v>
      </c>
      <c r="AN29" s="84">
        <f>'BAR BB| Open rates'!AN29*0.9*0.9</f>
        <v>32724</v>
      </c>
      <c r="AO29" s="84">
        <f>'BAR BB| Open rates'!AO29*0.9*0.9</f>
        <v>30294</v>
      </c>
      <c r="AP29" s="84">
        <f>'BAR BB| Open rates'!AP29*0.9*0.9</f>
        <v>30294</v>
      </c>
      <c r="AQ29" s="84">
        <f>'BAR BB| Open rates'!AQ29*0.9*0.9</f>
        <v>26811</v>
      </c>
      <c r="AR29" s="84">
        <f>'BAR BB| Open rates'!AR29*0.9*0.9</f>
        <v>27135</v>
      </c>
      <c r="AS29" s="84">
        <f>'BAR BB| Open rates'!AS29*0.9*0.9</f>
        <v>26811</v>
      </c>
      <c r="AT29" s="84">
        <f>'BAR BB| Open rates'!AT29*0.9*0.9</f>
        <v>27135</v>
      </c>
      <c r="AU29" s="84">
        <f>'BAR BB| Open rates'!AU29*0.9*0.9</f>
        <v>26811</v>
      </c>
      <c r="AV29" s="84">
        <f>'BAR BB| Open rates'!AV29*0.9*0.9</f>
        <v>27135</v>
      </c>
      <c r="AW29" s="84">
        <f>'BAR BB| Open rates'!AW29*0.9*0.9</f>
        <v>26811</v>
      </c>
      <c r="AX29" s="84">
        <f>'BAR BB| Open rates'!AX29*0.9*0.9</f>
        <v>27135</v>
      </c>
      <c r="AY29" s="84">
        <f>'BAR BB| Open rates'!AY29*0.9*0.9</f>
        <v>26811</v>
      </c>
    </row>
    <row r="30" spans="1:51" s="14" customFormat="1" ht="12" customHeight="1" x14ac:dyDescent="0.2"/>
    <row r="31" spans="1:51" s="14" customFormat="1" ht="12" customHeight="1" x14ac:dyDescent="0.2">
      <c r="A31" s="123"/>
    </row>
    <row r="32" spans="1:51" s="14" customFormat="1" ht="12" customHeight="1" x14ac:dyDescent="0.2">
      <c r="A32" s="231" t="s">
        <v>157</v>
      </c>
    </row>
    <row r="33" spans="1:1" s="14" customFormat="1" ht="12" customHeight="1" x14ac:dyDescent="0.2">
      <c r="A33" s="231"/>
    </row>
    <row r="34" spans="1:1" s="14" customFormat="1" ht="12" customHeight="1" x14ac:dyDescent="0.2">
      <c r="A34" s="231"/>
    </row>
    <row r="35" spans="1:1" s="14" customFormat="1" ht="12" customHeight="1" x14ac:dyDescent="0.2">
      <c r="A35" s="20"/>
    </row>
    <row r="36" spans="1:1" customFormat="1" ht="12.75" x14ac:dyDescent="0.2">
      <c r="A36" s="139" t="s">
        <v>80</v>
      </c>
    </row>
    <row r="37" spans="1:1" s="31" customFormat="1" ht="38.25" customHeight="1" x14ac:dyDescent="0.2">
      <c r="A37" s="210" t="s">
        <v>302</v>
      </c>
    </row>
    <row r="38" spans="1:1" customFormat="1" ht="38.25" customHeight="1" x14ac:dyDescent="0.2">
      <c r="A38" s="211" t="s">
        <v>303</v>
      </c>
    </row>
    <row r="39" spans="1:1" customFormat="1" ht="12.75" x14ac:dyDescent="0.2">
      <c r="A39" s="1"/>
    </row>
    <row r="40" spans="1:1" customFormat="1" ht="12.75" x14ac:dyDescent="0.2">
      <c r="A40" s="137" t="s">
        <v>58</v>
      </c>
    </row>
    <row r="41" spans="1:1" s="13" customFormat="1" ht="35.25" customHeight="1" x14ac:dyDescent="0.2">
      <c r="A41" s="150" t="s">
        <v>163</v>
      </c>
    </row>
    <row r="42" spans="1:1" s="13" customFormat="1" ht="35.25" customHeight="1" x14ac:dyDescent="0.2">
      <c r="A42" s="150" t="s">
        <v>188</v>
      </c>
    </row>
    <row r="43" spans="1:1" s="13" customFormat="1" ht="35.25" customHeight="1" x14ac:dyDescent="0.2">
      <c r="A43" s="150" t="s">
        <v>164</v>
      </c>
    </row>
    <row r="44" spans="1:1" s="13" customFormat="1" ht="13.5" customHeight="1" x14ac:dyDescent="0.2">
      <c r="A44" s="150" t="s">
        <v>165</v>
      </c>
    </row>
    <row r="45" spans="1:1" s="13" customFormat="1" ht="35.25" customHeight="1" x14ac:dyDescent="0.2">
      <c r="A45" s="150" t="s">
        <v>162</v>
      </c>
    </row>
    <row r="46" spans="1:1" s="13" customFormat="1" ht="35.25" customHeight="1" x14ac:dyDescent="0.2">
      <c r="A46" s="145" t="s">
        <v>173</v>
      </c>
    </row>
    <row r="47" spans="1:1" ht="12" customHeight="1" x14ac:dyDescent="0.2">
      <c r="A47" s="151"/>
    </row>
    <row r="48" spans="1:1" x14ac:dyDescent="0.2">
      <c r="A48" s="140" t="s">
        <v>80</v>
      </c>
    </row>
    <row r="49" spans="1:1" ht="12" customHeight="1" x14ac:dyDescent="0.2">
      <c r="A49" s="260" t="s">
        <v>152</v>
      </c>
    </row>
    <row r="50" spans="1:1" x14ac:dyDescent="0.2">
      <c r="A50" s="261"/>
    </row>
    <row r="52" spans="1:1" x14ac:dyDescent="0.2">
      <c r="A52" s="141" t="s">
        <v>65</v>
      </c>
    </row>
    <row r="53" spans="1:1" ht="84" x14ac:dyDescent="0.2">
      <c r="A53" s="142" t="s">
        <v>81</v>
      </c>
    </row>
  </sheetData>
  <mergeCells count="2">
    <mergeCell ref="A32:A34"/>
    <mergeCell ref="A49:A50"/>
  </mergeCells>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7"/>
  <sheetViews>
    <sheetView workbookViewId="0">
      <pane xSplit="1" topLeftCell="B1" activePane="topRight" state="frozen"/>
      <selection activeCell="A10" sqref="A10"/>
      <selection pane="topRight" activeCell="AG11" sqref="AG11"/>
    </sheetView>
  </sheetViews>
  <sheetFormatPr defaultRowHeight="12.75" x14ac:dyDescent="0.2"/>
  <cols>
    <col min="1" max="1" width="48.140625" style="5" customWidth="1"/>
    <col min="2" max="2" width="10" customWidth="1"/>
    <col min="3" max="5" width="9.7109375" customWidth="1"/>
    <col min="6" max="6" width="10.28515625" customWidth="1"/>
    <col min="7" max="21" width="10" customWidth="1"/>
    <col min="22" max="22" width="10.7109375" customWidth="1"/>
    <col min="23" max="23" width="10.5703125" customWidth="1"/>
    <col min="24" max="33" width="9.5703125" customWidth="1"/>
  </cols>
  <sheetData>
    <row r="1" spans="1:33" ht="24" x14ac:dyDescent="0.2">
      <c r="A1" s="47" t="s">
        <v>50</v>
      </c>
    </row>
    <row r="2" spans="1:33" x14ac:dyDescent="0.2">
      <c r="A2" s="188" t="s">
        <v>245</v>
      </c>
    </row>
    <row r="3" spans="1:33" x14ac:dyDescent="0.2">
      <c r="A3" s="188" t="s">
        <v>246</v>
      </c>
    </row>
    <row r="4" spans="1:33" s="11" customFormat="1" ht="21.75" customHeight="1" x14ac:dyDescent="0.2">
      <c r="A4" s="74" t="s">
        <v>52</v>
      </c>
      <c r="B4" s="148">
        <f>'BAR BB| Open rates'!T3</f>
        <v>45809</v>
      </c>
      <c r="C4" s="148">
        <f>'BAR BB| Open rates'!U3</f>
        <v>45810</v>
      </c>
      <c r="D4" s="148">
        <f>'BAR BB| Open rates'!V3</f>
        <v>45815</v>
      </c>
      <c r="E4" s="148">
        <f>'BAR BB| Open rates'!W3</f>
        <v>45817</v>
      </c>
      <c r="F4" s="148">
        <f>'BAR BB| Open rates'!X3</f>
        <v>45821</v>
      </c>
      <c r="G4" s="148">
        <f>'BAR BB| Open rates'!Y3</f>
        <v>45823</v>
      </c>
      <c r="H4" s="148">
        <f>'BAR BB| Open rates'!Z3</f>
        <v>45828</v>
      </c>
      <c r="I4" s="148">
        <f>'BAR BB| Open rates'!AA3</f>
        <v>45831</v>
      </c>
      <c r="J4" s="148">
        <f>'BAR BB| Open rates'!AB3</f>
        <v>45836</v>
      </c>
      <c r="K4" s="148">
        <f>'BAR BB| Open rates'!AC3</f>
        <v>45839</v>
      </c>
      <c r="L4" s="148">
        <f>'BAR BB| Open rates'!AD3</f>
        <v>45851</v>
      </c>
      <c r="M4" s="148">
        <f>'BAR BB| Open rates'!AE3</f>
        <v>45852</v>
      </c>
      <c r="N4" s="148">
        <f>'BAR BB| Open rates'!AF3</f>
        <v>45858</v>
      </c>
      <c r="O4" s="148">
        <f>'BAR BB| Open rates'!AG3</f>
        <v>45863</v>
      </c>
      <c r="P4" s="148">
        <f>'BAR BB| Open rates'!AH3</f>
        <v>45865</v>
      </c>
      <c r="Q4" s="148">
        <f>'BAR BB| Open rates'!AI3</f>
        <v>45870</v>
      </c>
      <c r="R4" s="148">
        <f>'BAR BB| Open rates'!AJ3</f>
        <v>45872</v>
      </c>
      <c r="S4" s="148">
        <f>'BAR BB| Open rates'!AK3</f>
        <v>45877</v>
      </c>
      <c r="T4" s="148">
        <f>'BAR BB| Open rates'!AL3</f>
        <v>45879</v>
      </c>
      <c r="U4" s="148">
        <f>'BAR BB| Open rates'!AM3</f>
        <v>45884</v>
      </c>
      <c r="V4" s="148">
        <f>'BAR BB| Open rates'!AN3</f>
        <v>45886</v>
      </c>
      <c r="W4" s="148">
        <f>'BAR BB| Open rates'!AO3</f>
        <v>45891</v>
      </c>
      <c r="X4" s="148">
        <f>'BAR BB| Open rates'!AP3</f>
        <v>45893</v>
      </c>
      <c r="Y4" s="148">
        <f>'BAR BB| Open rates'!AQ3</f>
        <v>45901</v>
      </c>
      <c r="Z4" s="148">
        <f>'BAR BB| Open rates'!AR3</f>
        <v>45905</v>
      </c>
      <c r="AA4" s="148">
        <f>'BAR BB| Open rates'!AS3</f>
        <v>45907</v>
      </c>
      <c r="AB4" s="148">
        <f>'BAR BB| Open rates'!AT3</f>
        <v>45912</v>
      </c>
      <c r="AC4" s="148">
        <f>'BAR BB| Open rates'!AU3</f>
        <v>45914</v>
      </c>
      <c r="AD4" s="148">
        <f>'BAR BB| Open rates'!AV3</f>
        <v>45919</v>
      </c>
      <c r="AE4" s="148">
        <f>'BAR BB| Open rates'!AW3</f>
        <v>45921</v>
      </c>
      <c r="AF4" s="148">
        <f>'BAR BB| Open rates'!AX3</f>
        <v>45926</v>
      </c>
      <c r="AG4" s="148">
        <f>'BAR BB| Open rates'!AY3</f>
        <v>45928</v>
      </c>
    </row>
    <row r="5" spans="1:33" s="170" customFormat="1" ht="21.75" customHeight="1" x14ac:dyDescent="0.2">
      <c r="A5" s="169"/>
      <c r="B5" s="148">
        <f>'BAR BB| Open rates'!T4</f>
        <v>45809</v>
      </c>
      <c r="C5" s="148">
        <f>'BAR BB| Open rates'!U4</f>
        <v>45814</v>
      </c>
      <c r="D5" s="148">
        <f>'BAR BB| Open rates'!V4</f>
        <v>45816</v>
      </c>
      <c r="E5" s="148">
        <f>'BAR BB| Open rates'!W4</f>
        <v>45820</v>
      </c>
      <c r="F5" s="148">
        <f>'BAR BB| Open rates'!X4</f>
        <v>45822</v>
      </c>
      <c r="G5" s="148">
        <f>'BAR BB| Open rates'!Y4</f>
        <v>45827</v>
      </c>
      <c r="H5" s="148">
        <f>'BAR BB| Open rates'!Z4</f>
        <v>45830</v>
      </c>
      <c r="I5" s="148">
        <f>'BAR BB| Open rates'!AA4</f>
        <v>45835</v>
      </c>
      <c r="J5" s="148">
        <f>'BAR BB| Open rates'!AB4</f>
        <v>45838</v>
      </c>
      <c r="K5" s="148">
        <f>'BAR BB| Open rates'!AC4</f>
        <v>45850</v>
      </c>
      <c r="L5" s="148">
        <f>'BAR BB| Open rates'!AD4</f>
        <v>45851</v>
      </c>
      <c r="M5" s="148">
        <f>'BAR BB| Open rates'!AE4</f>
        <v>45857</v>
      </c>
      <c r="N5" s="148">
        <f>'BAR BB| Open rates'!AF4</f>
        <v>45862</v>
      </c>
      <c r="O5" s="148">
        <f>'BAR BB| Open rates'!AG4</f>
        <v>45864</v>
      </c>
      <c r="P5" s="148">
        <f>'BAR BB| Open rates'!AH4</f>
        <v>45869</v>
      </c>
      <c r="Q5" s="148">
        <f>'BAR BB| Open rates'!AI4</f>
        <v>45871</v>
      </c>
      <c r="R5" s="148">
        <f>'BAR BB| Open rates'!AJ4</f>
        <v>45876</v>
      </c>
      <c r="S5" s="148">
        <f>'BAR BB| Open rates'!AK4</f>
        <v>45878</v>
      </c>
      <c r="T5" s="148">
        <f>'BAR BB| Open rates'!AL4</f>
        <v>45883</v>
      </c>
      <c r="U5" s="148">
        <f>'BAR BB| Open rates'!AM4</f>
        <v>45885</v>
      </c>
      <c r="V5" s="148">
        <f>'BAR BB| Open rates'!AN4</f>
        <v>45890</v>
      </c>
      <c r="W5" s="148">
        <f>'BAR BB| Open rates'!AO4</f>
        <v>45892</v>
      </c>
      <c r="X5" s="148">
        <f>'BAR BB| Open rates'!AP4</f>
        <v>45900</v>
      </c>
      <c r="Y5" s="148">
        <f>'BAR BB| Open rates'!AQ4</f>
        <v>45904</v>
      </c>
      <c r="Z5" s="148">
        <f>'BAR BB| Open rates'!AR4</f>
        <v>45906</v>
      </c>
      <c r="AA5" s="148">
        <f>'BAR BB| Open rates'!AS4</f>
        <v>45911</v>
      </c>
      <c r="AB5" s="148">
        <f>'BAR BB| Open rates'!AT4</f>
        <v>45913</v>
      </c>
      <c r="AC5" s="148">
        <f>'BAR BB| Open rates'!AU4</f>
        <v>45918</v>
      </c>
      <c r="AD5" s="148">
        <f>'BAR BB| Open rates'!AV4</f>
        <v>45920</v>
      </c>
      <c r="AE5" s="148">
        <f>'BAR BB| Open rates'!AW4</f>
        <v>45925</v>
      </c>
      <c r="AF5" s="148">
        <f>'BAR BB| Open rates'!AX4</f>
        <v>45927</v>
      </c>
      <c r="AG5" s="148">
        <f>'BAR BB| Open rates'!AY4</f>
        <v>45930</v>
      </c>
    </row>
    <row r="6" spans="1:33"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row>
    <row r="7" spans="1:33" s="11" customFormat="1" x14ac:dyDescent="0.2">
      <c r="A7" s="42">
        <v>1</v>
      </c>
      <c r="B7" s="84">
        <f>'BAR BB| Open rates'!T6*0.9*0.87</f>
        <v>7125.3</v>
      </c>
      <c r="C7" s="84">
        <f>'BAR BB| Open rates'!U6*0.9*0.87</f>
        <v>5481</v>
      </c>
      <c r="D7" s="84">
        <f>'BAR BB| Open rates'!V6*0.9*0.87</f>
        <v>7125.3</v>
      </c>
      <c r="E7" s="84">
        <f>'BAR BB| Open rates'!W6*0.9*0.87</f>
        <v>4698</v>
      </c>
      <c r="F7" s="84">
        <f>'BAR BB| Open rates'!X6*0.9*0.87</f>
        <v>4698</v>
      </c>
      <c r="G7" s="84">
        <f>'BAR BB| Open rates'!Y6*0.9*0.87</f>
        <v>4698</v>
      </c>
      <c r="H7" s="84">
        <f>'BAR BB| Open rates'!Z6*0.9*0.87</f>
        <v>4698</v>
      </c>
      <c r="I7" s="84">
        <f>'BAR BB| Open rates'!AA6*0.9*0.87</f>
        <v>12449.7</v>
      </c>
      <c r="J7" s="84">
        <f>'BAR BB| Open rates'!AB6*0.9*0.87</f>
        <v>4698</v>
      </c>
      <c r="K7" s="84">
        <f>'BAR BB| Open rates'!AC6*0.9*0.87</f>
        <v>10883.7</v>
      </c>
      <c r="L7" s="84">
        <f>'BAR BB| Open rates'!AD6*0.9*0.87</f>
        <v>10883.7</v>
      </c>
      <c r="M7" s="84">
        <f>'BAR BB| Open rates'!AE6*0.9*0.87</f>
        <v>10883.7</v>
      </c>
      <c r="N7" s="84">
        <f>'BAR BB| Open rates'!AF6*0.9*0.87</f>
        <v>10883.7</v>
      </c>
      <c r="O7" s="84">
        <f>'BAR BB| Open rates'!AG6*0.9*0.87</f>
        <v>10883.7</v>
      </c>
      <c r="P7" s="84">
        <f>'BAR BB| Open rates'!AH6*0.9*0.87</f>
        <v>10883.7</v>
      </c>
      <c r="Q7" s="84">
        <f>'BAR BB| Open rates'!AI6*0.9*0.87</f>
        <v>10883.7</v>
      </c>
      <c r="R7" s="84">
        <f>'BAR BB| Open rates'!AJ6*0.9*0.87</f>
        <v>10883.7</v>
      </c>
      <c r="S7" s="84">
        <f>'BAR BB| Open rates'!AK6*0.9*0.87</f>
        <v>10883.7</v>
      </c>
      <c r="T7" s="84">
        <f>'BAR BB| Open rates'!AL6*0.9*0.87</f>
        <v>10883.7</v>
      </c>
      <c r="U7" s="84">
        <f>'BAR BB| Open rates'!AM6*0.9*0.87</f>
        <v>10883.7</v>
      </c>
      <c r="V7" s="84">
        <f>'BAR BB| Open rates'!AN6*0.9*0.87</f>
        <v>10883.7</v>
      </c>
      <c r="W7" s="84">
        <f>'BAR BB| Open rates'!AO6*0.9*0.87</f>
        <v>8534.7000000000007</v>
      </c>
      <c r="X7" s="84">
        <f>'BAR BB| Open rates'!AP6*0.9*0.87</f>
        <v>8534.7000000000007</v>
      </c>
      <c r="Y7" s="84">
        <f>'BAR BB| Open rates'!AQ6*0.9*0.87</f>
        <v>5167.8</v>
      </c>
      <c r="Z7" s="84">
        <f>'BAR BB| Open rates'!AR6*0.9*0.87</f>
        <v>5481</v>
      </c>
      <c r="AA7" s="84">
        <f>'BAR BB| Open rates'!AS6*0.9*0.87</f>
        <v>5167.8</v>
      </c>
      <c r="AB7" s="84">
        <f>'BAR BB| Open rates'!AT6*0.9*0.87</f>
        <v>5481</v>
      </c>
      <c r="AC7" s="84">
        <f>'BAR BB| Open rates'!AU6*0.9*0.87</f>
        <v>5167.8</v>
      </c>
      <c r="AD7" s="84">
        <f>'BAR BB| Open rates'!AV6*0.9*0.87</f>
        <v>5481</v>
      </c>
      <c r="AE7" s="84">
        <f>'BAR BB| Open rates'!AW6*0.9*0.87</f>
        <v>5167.8</v>
      </c>
      <c r="AF7" s="84">
        <f>'BAR BB| Open rates'!AX6*0.9*0.87</f>
        <v>5481</v>
      </c>
      <c r="AG7" s="84">
        <f>'BAR BB| Open rates'!AY6*0.9*0.87</f>
        <v>5167.8</v>
      </c>
    </row>
    <row r="8" spans="1:33" s="11" customFormat="1" x14ac:dyDescent="0.2">
      <c r="A8" s="42">
        <v>2</v>
      </c>
      <c r="B8" s="84">
        <f>'BAR BB| Open rates'!T7*0.9*0.87</f>
        <v>8299.7999999999993</v>
      </c>
      <c r="C8" s="84">
        <f>'BAR BB| Open rates'!U7*0.9*0.87</f>
        <v>6655.5</v>
      </c>
      <c r="D8" s="84">
        <f>'BAR BB| Open rates'!V7*0.9*0.87</f>
        <v>8299.7999999999993</v>
      </c>
      <c r="E8" s="84">
        <f>'BAR BB| Open rates'!W7*0.9*0.87</f>
        <v>5872.5</v>
      </c>
      <c r="F8" s="84">
        <f>'BAR BB| Open rates'!X7*0.9*0.87</f>
        <v>5872.5</v>
      </c>
      <c r="G8" s="84">
        <f>'BAR BB| Open rates'!Y7*0.9*0.87</f>
        <v>5872.5</v>
      </c>
      <c r="H8" s="84">
        <f>'BAR BB| Open rates'!Z7*0.9*0.87</f>
        <v>5872.5</v>
      </c>
      <c r="I8" s="84">
        <f>'BAR BB| Open rates'!AA7*0.9*0.87</f>
        <v>13624.2</v>
      </c>
      <c r="J8" s="84">
        <f>'BAR BB| Open rates'!AB7*0.9*0.87</f>
        <v>5872.5</v>
      </c>
      <c r="K8" s="84">
        <f>'BAR BB| Open rates'!AC7*0.9*0.87</f>
        <v>12058.2</v>
      </c>
      <c r="L8" s="84">
        <f>'BAR BB| Open rates'!AD7*0.9*0.87</f>
        <v>12058.2</v>
      </c>
      <c r="M8" s="84">
        <f>'BAR BB| Open rates'!AE7*0.9*0.87</f>
        <v>12058.2</v>
      </c>
      <c r="N8" s="84">
        <f>'BAR BB| Open rates'!AF7*0.9*0.87</f>
        <v>12058.2</v>
      </c>
      <c r="O8" s="84">
        <f>'BAR BB| Open rates'!AG7*0.9*0.87</f>
        <v>12058.2</v>
      </c>
      <c r="P8" s="84">
        <f>'BAR BB| Open rates'!AH7*0.9*0.87</f>
        <v>12058.2</v>
      </c>
      <c r="Q8" s="84">
        <f>'BAR BB| Open rates'!AI7*0.9*0.87</f>
        <v>12058.2</v>
      </c>
      <c r="R8" s="84">
        <f>'BAR BB| Open rates'!AJ7*0.9*0.87</f>
        <v>12058.2</v>
      </c>
      <c r="S8" s="84">
        <f>'BAR BB| Open rates'!AK7*0.9*0.87</f>
        <v>12058.2</v>
      </c>
      <c r="T8" s="84">
        <f>'BAR BB| Open rates'!AL7*0.9*0.87</f>
        <v>12058.2</v>
      </c>
      <c r="U8" s="84">
        <f>'BAR BB| Open rates'!AM7*0.9*0.87</f>
        <v>12058.2</v>
      </c>
      <c r="V8" s="84">
        <f>'BAR BB| Open rates'!AN7*0.9*0.87</f>
        <v>12058.2</v>
      </c>
      <c r="W8" s="84">
        <f>'BAR BB| Open rates'!AO7*0.9*0.87</f>
        <v>9709.2000000000007</v>
      </c>
      <c r="X8" s="84">
        <f>'BAR BB| Open rates'!AP7*0.9*0.87</f>
        <v>9709.2000000000007</v>
      </c>
      <c r="Y8" s="84">
        <f>'BAR BB| Open rates'!AQ7*0.9*0.87</f>
        <v>6342.3</v>
      </c>
      <c r="Z8" s="84">
        <f>'BAR BB| Open rates'!AR7*0.9*0.87</f>
        <v>6655.5</v>
      </c>
      <c r="AA8" s="84">
        <f>'BAR BB| Open rates'!AS7*0.9*0.87</f>
        <v>6342.3</v>
      </c>
      <c r="AB8" s="84">
        <f>'BAR BB| Open rates'!AT7*0.9*0.87</f>
        <v>6655.5</v>
      </c>
      <c r="AC8" s="84">
        <f>'BAR BB| Open rates'!AU7*0.9*0.87</f>
        <v>6342.3</v>
      </c>
      <c r="AD8" s="84">
        <f>'BAR BB| Open rates'!AV7*0.9*0.87</f>
        <v>6655.5</v>
      </c>
      <c r="AE8" s="84">
        <f>'BAR BB| Open rates'!AW7*0.9*0.87</f>
        <v>6342.3</v>
      </c>
      <c r="AF8" s="84">
        <f>'BAR BB| Open rates'!AX7*0.9*0.87</f>
        <v>6655.5</v>
      </c>
      <c r="AG8" s="84">
        <f>'BAR BB| Open rates'!AY7*0.9*0.87</f>
        <v>6342.3</v>
      </c>
    </row>
    <row r="9" spans="1:33"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row>
    <row r="10" spans="1:33" s="11" customFormat="1" x14ac:dyDescent="0.2">
      <c r="A10" s="42">
        <v>1</v>
      </c>
      <c r="B10" s="84">
        <f>'BAR BB| Open rates'!T9*0.9*0.87</f>
        <v>8691.2999999999993</v>
      </c>
      <c r="C10" s="84">
        <f>'BAR BB| Open rates'!U9*0.9*0.87</f>
        <v>7047</v>
      </c>
      <c r="D10" s="84">
        <f>'BAR BB| Open rates'!V9*0.9*0.87</f>
        <v>8691.2999999999993</v>
      </c>
      <c r="E10" s="84">
        <f>'BAR BB| Open rates'!W9*0.9*0.87</f>
        <v>6264</v>
      </c>
      <c r="F10" s="84">
        <f>'BAR BB| Open rates'!X9*0.9*0.87</f>
        <v>6264</v>
      </c>
      <c r="G10" s="84">
        <f>'BAR BB| Open rates'!Y9*0.9*0.87</f>
        <v>6264</v>
      </c>
      <c r="H10" s="84">
        <f>'BAR BB| Open rates'!Z9*0.9*0.87</f>
        <v>6264</v>
      </c>
      <c r="I10" s="84">
        <f>'BAR BB| Open rates'!AA9*0.9*0.87</f>
        <v>14015.7</v>
      </c>
      <c r="J10" s="84">
        <f>'BAR BB| Open rates'!AB9*0.9*0.87</f>
        <v>6264</v>
      </c>
      <c r="K10" s="84">
        <f>'BAR BB| Open rates'!AC9*0.9*0.87</f>
        <v>12449.7</v>
      </c>
      <c r="L10" s="84">
        <f>'BAR BB| Open rates'!AD9*0.9*0.87</f>
        <v>12449.7</v>
      </c>
      <c r="M10" s="84">
        <f>'BAR BB| Open rates'!AE9*0.9*0.87</f>
        <v>12449.7</v>
      </c>
      <c r="N10" s="84">
        <f>'BAR BB| Open rates'!AF9*0.9*0.87</f>
        <v>12449.7</v>
      </c>
      <c r="O10" s="84">
        <f>'BAR BB| Open rates'!AG9*0.9*0.87</f>
        <v>12449.7</v>
      </c>
      <c r="P10" s="84">
        <f>'BAR BB| Open rates'!AH9*0.9*0.87</f>
        <v>12449.7</v>
      </c>
      <c r="Q10" s="84">
        <f>'BAR BB| Open rates'!AI9*0.9*0.87</f>
        <v>12449.7</v>
      </c>
      <c r="R10" s="84">
        <f>'BAR BB| Open rates'!AJ9*0.9*0.87</f>
        <v>12449.7</v>
      </c>
      <c r="S10" s="84">
        <f>'BAR BB| Open rates'!AK9*0.9*0.87</f>
        <v>12449.7</v>
      </c>
      <c r="T10" s="84">
        <f>'BAR BB| Open rates'!AL9*0.9*0.87</f>
        <v>12449.7</v>
      </c>
      <c r="U10" s="84">
        <f>'BAR BB| Open rates'!AM9*0.9*0.87</f>
        <v>12449.7</v>
      </c>
      <c r="V10" s="84">
        <f>'BAR BB| Open rates'!AN9*0.9*0.87</f>
        <v>12449.7</v>
      </c>
      <c r="W10" s="84">
        <f>'BAR BB| Open rates'!AO9*0.9*0.87</f>
        <v>10100.700000000001</v>
      </c>
      <c r="X10" s="84">
        <f>'BAR BB| Open rates'!AP9*0.9*0.87</f>
        <v>10100.700000000001</v>
      </c>
      <c r="Y10" s="84">
        <f>'BAR BB| Open rates'!AQ9*0.9*0.87</f>
        <v>6733.8</v>
      </c>
      <c r="Z10" s="84">
        <f>'BAR BB| Open rates'!AR9*0.9*0.87</f>
        <v>7047</v>
      </c>
      <c r="AA10" s="84">
        <f>'BAR BB| Open rates'!AS9*0.9*0.87</f>
        <v>6733.8</v>
      </c>
      <c r="AB10" s="84">
        <f>'BAR BB| Open rates'!AT9*0.9*0.87</f>
        <v>7047</v>
      </c>
      <c r="AC10" s="84">
        <f>'BAR BB| Open rates'!AU9*0.9*0.87</f>
        <v>6733.8</v>
      </c>
      <c r="AD10" s="84">
        <f>'BAR BB| Open rates'!AV9*0.9*0.87</f>
        <v>7047</v>
      </c>
      <c r="AE10" s="84">
        <f>'BAR BB| Open rates'!AW9*0.9*0.87</f>
        <v>6733.8</v>
      </c>
      <c r="AF10" s="84">
        <f>'BAR BB| Open rates'!AX9*0.9*0.87</f>
        <v>7047</v>
      </c>
      <c r="AG10" s="84">
        <f>'BAR BB| Open rates'!AY9*0.9*0.87</f>
        <v>6733.8</v>
      </c>
    </row>
    <row r="11" spans="1:33" s="11" customFormat="1" x14ac:dyDescent="0.2">
      <c r="A11" s="42">
        <v>2</v>
      </c>
      <c r="B11" s="84">
        <f>'BAR BB| Open rates'!T10*0.9*0.87</f>
        <v>9865.7999999999993</v>
      </c>
      <c r="C11" s="84">
        <f>'BAR BB| Open rates'!U10*0.9*0.87</f>
        <v>8221.5</v>
      </c>
      <c r="D11" s="84">
        <f>'BAR BB| Open rates'!V10*0.9*0.87</f>
        <v>9865.7999999999993</v>
      </c>
      <c r="E11" s="84">
        <f>'BAR BB| Open rates'!W10*0.9*0.87</f>
        <v>7438.5</v>
      </c>
      <c r="F11" s="84">
        <f>'BAR BB| Open rates'!X10*0.9*0.87</f>
        <v>7438.5</v>
      </c>
      <c r="G11" s="84">
        <f>'BAR BB| Open rates'!Y10*0.9*0.87</f>
        <v>7438.5</v>
      </c>
      <c r="H11" s="84">
        <f>'BAR BB| Open rates'!Z10*0.9*0.87</f>
        <v>7438.5</v>
      </c>
      <c r="I11" s="84">
        <f>'BAR BB| Open rates'!AA10*0.9*0.87</f>
        <v>15190.2</v>
      </c>
      <c r="J11" s="84">
        <f>'BAR BB| Open rates'!AB10*0.9*0.87</f>
        <v>7438.5</v>
      </c>
      <c r="K11" s="84">
        <f>'BAR BB| Open rates'!AC10*0.9*0.87</f>
        <v>13624.2</v>
      </c>
      <c r="L11" s="84">
        <f>'BAR BB| Open rates'!AD10*0.9*0.87</f>
        <v>13624.2</v>
      </c>
      <c r="M11" s="84">
        <f>'BAR BB| Open rates'!AE10*0.9*0.87</f>
        <v>13624.2</v>
      </c>
      <c r="N11" s="84">
        <f>'BAR BB| Open rates'!AF10*0.9*0.87</f>
        <v>13624.2</v>
      </c>
      <c r="O11" s="84">
        <f>'BAR BB| Open rates'!AG10*0.9*0.87</f>
        <v>13624.2</v>
      </c>
      <c r="P11" s="84">
        <f>'BAR BB| Open rates'!AH10*0.9*0.87</f>
        <v>13624.2</v>
      </c>
      <c r="Q11" s="84">
        <f>'BAR BB| Open rates'!AI10*0.9*0.87</f>
        <v>13624.2</v>
      </c>
      <c r="R11" s="84">
        <f>'BAR BB| Open rates'!AJ10*0.9*0.87</f>
        <v>13624.2</v>
      </c>
      <c r="S11" s="84">
        <f>'BAR BB| Open rates'!AK10*0.9*0.87</f>
        <v>13624.2</v>
      </c>
      <c r="T11" s="84">
        <f>'BAR BB| Open rates'!AL10*0.9*0.87</f>
        <v>13624.2</v>
      </c>
      <c r="U11" s="84">
        <f>'BAR BB| Open rates'!AM10*0.9*0.87</f>
        <v>13624.2</v>
      </c>
      <c r="V11" s="84">
        <f>'BAR BB| Open rates'!AN10*0.9*0.87</f>
        <v>13624.2</v>
      </c>
      <c r="W11" s="84">
        <f>'BAR BB| Open rates'!AO10*0.9*0.87</f>
        <v>11275.2</v>
      </c>
      <c r="X11" s="84">
        <f>'BAR BB| Open rates'!AP10*0.9*0.87</f>
        <v>11275.2</v>
      </c>
      <c r="Y11" s="84">
        <f>'BAR BB| Open rates'!AQ10*0.9*0.87</f>
        <v>7908.3</v>
      </c>
      <c r="Z11" s="84">
        <f>'BAR BB| Open rates'!AR10*0.9*0.87</f>
        <v>8221.5</v>
      </c>
      <c r="AA11" s="84">
        <f>'BAR BB| Open rates'!AS10*0.9*0.87</f>
        <v>7908.3</v>
      </c>
      <c r="AB11" s="84">
        <f>'BAR BB| Open rates'!AT10*0.9*0.87</f>
        <v>8221.5</v>
      </c>
      <c r="AC11" s="84">
        <f>'BAR BB| Open rates'!AU10*0.9*0.87</f>
        <v>7908.3</v>
      </c>
      <c r="AD11" s="84">
        <f>'BAR BB| Open rates'!AV10*0.9*0.87</f>
        <v>8221.5</v>
      </c>
      <c r="AE11" s="84">
        <f>'BAR BB| Open rates'!AW10*0.9*0.87</f>
        <v>7908.3</v>
      </c>
      <c r="AF11" s="84">
        <f>'BAR BB| Open rates'!AX10*0.9*0.87</f>
        <v>8221.5</v>
      </c>
      <c r="AG11" s="84">
        <f>'BAR BB| Open rates'!AY10*0.9*0.87</f>
        <v>7908.3</v>
      </c>
    </row>
    <row r="12" spans="1:33"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33" s="11" customFormat="1" x14ac:dyDescent="0.2">
      <c r="A13" s="42">
        <v>1</v>
      </c>
      <c r="B13" s="84">
        <f>'BAR BB| Open rates'!T12*0.9*0.87</f>
        <v>9474.2999999999993</v>
      </c>
      <c r="C13" s="84">
        <f>'BAR BB| Open rates'!U12*0.9*0.87</f>
        <v>7830</v>
      </c>
      <c r="D13" s="84">
        <f>'BAR BB| Open rates'!V12*0.9*0.87</f>
        <v>9474.2999999999993</v>
      </c>
      <c r="E13" s="84">
        <f>'BAR BB| Open rates'!W12*0.9*0.87</f>
        <v>7047</v>
      </c>
      <c r="F13" s="84">
        <f>'BAR BB| Open rates'!X12*0.9*0.87</f>
        <v>7047</v>
      </c>
      <c r="G13" s="84">
        <f>'BAR BB| Open rates'!Y12*0.9*0.87</f>
        <v>7047</v>
      </c>
      <c r="H13" s="84">
        <f>'BAR BB| Open rates'!Z12*0.9*0.87</f>
        <v>7047</v>
      </c>
      <c r="I13" s="84">
        <f>'BAR BB| Open rates'!AA12*0.9*0.87</f>
        <v>14798.7</v>
      </c>
      <c r="J13" s="84">
        <f>'BAR BB| Open rates'!AB12*0.9*0.87</f>
        <v>7047</v>
      </c>
      <c r="K13" s="84">
        <f>'BAR BB| Open rates'!AC12*0.9*0.87</f>
        <v>13232.7</v>
      </c>
      <c r="L13" s="84">
        <f>'BAR BB| Open rates'!AD12*0.9*0.87</f>
        <v>13232.7</v>
      </c>
      <c r="M13" s="84">
        <f>'BAR BB| Open rates'!AE12*0.9*0.87</f>
        <v>13232.7</v>
      </c>
      <c r="N13" s="84">
        <f>'BAR BB| Open rates'!AF12*0.9*0.87</f>
        <v>13232.7</v>
      </c>
      <c r="O13" s="84">
        <f>'BAR BB| Open rates'!AG12*0.9*0.87</f>
        <v>13232.7</v>
      </c>
      <c r="P13" s="84">
        <f>'BAR BB| Open rates'!AH12*0.9*0.87</f>
        <v>13232.7</v>
      </c>
      <c r="Q13" s="84">
        <f>'BAR BB| Open rates'!AI12*0.9*0.87</f>
        <v>13232.7</v>
      </c>
      <c r="R13" s="84">
        <f>'BAR BB| Open rates'!AJ12*0.9*0.87</f>
        <v>13232.7</v>
      </c>
      <c r="S13" s="84">
        <f>'BAR BB| Open rates'!AK12*0.9*0.87</f>
        <v>13232.7</v>
      </c>
      <c r="T13" s="84">
        <f>'BAR BB| Open rates'!AL12*0.9*0.87</f>
        <v>13232.7</v>
      </c>
      <c r="U13" s="84">
        <f>'BAR BB| Open rates'!AM12*0.9*0.87</f>
        <v>13232.7</v>
      </c>
      <c r="V13" s="84">
        <f>'BAR BB| Open rates'!AN12*0.9*0.87</f>
        <v>13232.7</v>
      </c>
      <c r="W13" s="84">
        <f>'BAR BB| Open rates'!AO12*0.9*0.87</f>
        <v>10883.7</v>
      </c>
      <c r="X13" s="84">
        <f>'BAR BB| Open rates'!AP12*0.9*0.87</f>
        <v>10883.7</v>
      </c>
      <c r="Y13" s="84">
        <f>'BAR BB| Open rates'!AQ12*0.9*0.87</f>
        <v>7516.8</v>
      </c>
      <c r="Z13" s="84">
        <f>'BAR BB| Open rates'!AR12*0.9*0.87</f>
        <v>7830</v>
      </c>
      <c r="AA13" s="84">
        <f>'BAR BB| Open rates'!AS12*0.9*0.87</f>
        <v>7516.8</v>
      </c>
      <c r="AB13" s="84">
        <f>'BAR BB| Open rates'!AT12*0.9*0.87</f>
        <v>7830</v>
      </c>
      <c r="AC13" s="84">
        <f>'BAR BB| Open rates'!AU12*0.9*0.87</f>
        <v>7516.8</v>
      </c>
      <c r="AD13" s="84">
        <f>'BAR BB| Open rates'!AV12*0.9*0.87</f>
        <v>7830</v>
      </c>
      <c r="AE13" s="84">
        <f>'BAR BB| Open rates'!AW12*0.9*0.87</f>
        <v>7516.8</v>
      </c>
      <c r="AF13" s="84">
        <f>'BAR BB| Open rates'!AX12*0.9*0.87</f>
        <v>7830</v>
      </c>
      <c r="AG13" s="84">
        <f>'BAR BB| Open rates'!AY12*0.9*0.87</f>
        <v>7516.8</v>
      </c>
    </row>
    <row r="14" spans="1:33" s="11" customFormat="1" x14ac:dyDescent="0.2">
      <c r="A14" s="42">
        <v>2</v>
      </c>
      <c r="B14" s="84">
        <f>'BAR BB| Open rates'!T13*0.9*0.87</f>
        <v>10648.8</v>
      </c>
      <c r="C14" s="84">
        <f>'BAR BB| Open rates'!U13*0.9*0.87</f>
        <v>9004.5</v>
      </c>
      <c r="D14" s="84">
        <f>'BAR BB| Open rates'!V13*0.9*0.87</f>
        <v>10648.8</v>
      </c>
      <c r="E14" s="84">
        <f>'BAR BB| Open rates'!W13*0.9*0.87</f>
        <v>8221.5</v>
      </c>
      <c r="F14" s="84">
        <f>'BAR BB| Open rates'!X13*0.9*0.87</f>
        <v>8221.5</v>
      </c>
      <c r="G14" s="84">
        <f>'BAR BB| Open rates'!Y13*0.9*0.87</f>
        <v>8221.5</v>
      </c>
      <c r="H14" s="84">
        <f>'BAR BB| Open rates'!Z13*0.9*0.87</f>
        <v>8221.5</v>
      </c>
      <c r="I14" s="84">
        <f>'BAR BB| Open rates'!AA13*0.9*0.87</f>
        <v>15973.2</v>
      </c>
      <c r="J14" s="84">
        <f>'BAR BB| Open rates'!AB13*0.9*0.87</f>
        <v>8221.5</v>
      </c>
      <c r="K14" s="84">
        <f>'BAR BB| Open rates'!AC13*0.9*0.87</f>
        <v>14407.2</v>
      </c>
      <c r="L14" s="84">
        <f>'BAR BB| Open rates'!AD13*0.9*0.87</f>
        <v>14407.2</v>
      </c>
      <c r="M14" s="84">
        <f>'BAR BB| Open rates'!AE13*0.9*0.87</f>
        <v>14407.2</v>
      </c>
      <c r="N14" s="84">
        <f>'BAR BB| Open rates'!AF13*0.9*0.87</f>
        <v>14407.2</v>
      </c>
      <c r="O14" s="84">
        <f>'BAR BB| Open rates'!AG13*0.9*0.87</f>
        <v>14407.2</v>
      </c>
      <c r="P14" s="84">
        <f>'BAR BB| Open rates'!AH13*0.9*0.87</f>
        <v>14407.2</v>
      </c>
      <c r="Q14" s="84">
        <f>'BAR BB| Open rates'!AI13*0.9*0.87</f>
        <v>14407.2</v>
      </c>
      <c r="R14" s="84">
        <f>'BAR BB| Open rates'!AJ13*0.9*0.87</f>
        <v>14407.2</v>
      </c>
      <c r="S14" s="84">
        <f>'BAR BB| Open rates'!AK13*0.9*0.87</f>
        <v>14407.2</v>
      </c>
      <c r="T14" s="84">
        <f>'BAR BB| Open rates'!AL13*0.9*0.87</f>
        <v>14407.2</v>
      </c>
      <c r="U14" s="84">
        <f>'BAR BB| Open rates'!AM13*0.9*0.87</f>
        <v>14407.2</v>
      </c>
      <c r="V14" s="84">
        <f>'BAR BB| Open rates'!AN13*0.9*0.87</f>
        <v>14407.2</v>
      </c>
      <c r="W14" s="84">
        <f>'BAR BB| Open rates'!AO13*0.9*0.87</f>
        <v>12058.2</v>
      </c>
      <c r="X14" s="84">
        <f>'BAR BB| Open rates'!AP13*0.9*0.87</f>
        <v>12058.2</v>
      </c>
      <c r="Y14" s="84">
        <f>'BAR BB| Open rates'!AQ13*0.9*0.87</f>
        <v>8691.2999999999993</v>
      </c>
      <c r="Z14" s="84">
        <f>'BAR BB| Open rates'!AR13*0.9*0.87</f>
        <v>9004.5</v>
      </c>
      <c r="AA14" s="84">
        <f>'BAR BB| Open rates'!AS13*0.9*0.87</f>
        <v>8691.2999999999993</v>
      </c>
      <c r="AB14" s="84">
        <f>'BAR BB| Open rates'!AT13*0.9*0.87</f>
        <v>9004.5</v>
      </c>
      <c r="AC14" s="84">
        <f>'BAR BB| Open rates'!AU13*0.9*0.87</f>
        <v>8691.2999999999993</v>
      </c>
      <c r="AD14" s="84">
        <f>'BAR BB| Open rates'!AV13*0.9*0.87</f>
        <v>9004.5</v>
      </c>
      <c r="AE14" s="84">
        <f>'BAR BB| Open rates'!AW13*0.9*0.87</f>
        <v>8691.2999999999993</v>
      </c>
      <c r="AF14" s="84">
        <f>'BAR BB| Open rates'!AX13*0.9*0.87</f>
        <v>9004.5</v>
      </c>
      <c r="AG14" s="84">
        <f>'BAR BB| Open rates'!AY13*0.9*0.87</f>
        <v>8691.2999999999993</v>
      </c>
    </row>
    <row r="15" spans="1:33" x14ac:dyDescent="0.2">
      <c r="A15" s="123"/>
    </row>
    <row r="16" spans="1:33" x14ac:dyDescent="0.2">
      <c r="A16" s="231" t="s">
        <v>157</v>
      </c>
    </row>
    <row r="17" spans="1:1" x14ac:dyDescent="0.2">
      <c r="A17" s="231"/>
    </row>
    <row r="18" spans="1:1" ht="13.5" thickBot="1" x14ac:dyDescent="0.25">
      <c r="A18" s="123"/>
    </row>
    <row r="19" spans="1:1" s="11" customFormat="1" ht="184.5" customHeight="1" thickBot="1" x14ac:dyDescent="0.25">
      <c r="A19" s="204" t="s">
        <v>277</v>
      </c>
    </row>
    <row r="20" spans="1:1" s="11" customFormat="1" ht="10.5" customHeight="1" x14ac:dyDescent="0.2">
      <c r="A20" s="5"/>
    </row>
    <row r="21" spans="1:1" s="11" customFormat="1" ht="21.75" customHeight="1" x14ac:dyDescent="0.2">
      <c r="A21" s="87" t="s">
        <v>80</v>
      </c>
    </row>
    <row r="22" spans="1:1" s="11" customFormat="1" ht="24.75" customHeight="1" x14ac:dyDescent="0.2">
      <c r="A22" s="109" t="s">
        <v>278</v>
      </c>
    </row>
    <row r="23" spans="1:1" ht="24.75" customHeight="1" x14ac:dyDescent="0.2">
      <c r="A23" s="109" t="s">
        <v>279</v>
      </c>
    </row>
    <row r="24" spans="1:1" ht="12.75" customHeight="1" x14ac:dyDescent="0.2">
      <c r="A24" s="13"/>
    </row>
    <row r="25" spans="1:1" x14ac:dyDescent="0.2">
      <c r="A25" s="22"/>
    </row>
    <row r="26" spans="1:1" x14ac:dyDescent="0.2">
      <c r="A26" s="137" t="s">
        <v>58</v>
      </c>
    </row>
    <row r="27" spans="1:1" s="155" customFormat="1" ht="35.25" customHeight="1" x14ac:dyDescent="0.2">
      <c r="A27" s="150" t="s">
        <v>163</v>
      </c>
    </row>
    <row r="28" spans="1:1" s="155" customFormat="1" ht="35.25" customHeight="1" x14ac:dyDescent="0.2">
      <c r="A28" s="150" t="s">
        <v>188</v>
      </c>
    </row>
    <row r="29" spans="1:1" s="155" customFormat="1" ht="35.25" customHeight="1" x14ac:dyDescent="0.2">
      <c r="A29" s="150" t="s">
        <v>164</v>
      </c>
    </row>
    <row r="30" spans="1:1" s="155" customFormat="1" ht="13.5" customHeight="1" x14ac:dyDescent="0.2">
      <c r="A30" s="150" t="s">
        <v>165</v>
      </c>
    </row>
    <row r="31" spans="1:1" s="155" customFormat="1" ht="35.25" customHeight="1" x14ac:dyDescent="0.2">
      <c r="A31" s="150" t="s">
        <v>162</v>
      </c>
    </row>
    <row r="32" spans="1:1" ht="24" x14ac:dyDescent="0.2">
      <c r="A32" s="145" t="s">
        <v>173</v>
      </c>
    </row>
    <row r="33" spans="1:1" ht="15" customHeight="1" x14ac:dyDescent="0.2">
      <c r="A33" s="145" t="s">
        <v>102</v>
      </c>
    </row>
    <row r="34" spans="1:1" ht="15" customHeight="1" x14ac:dyDescent="0.2">
      <c r="A34" s="189" t="s">
        <v>247</v>
      </c>
    </row>
    <row r="35" spans="1:1" ht="24" customHeight="1" x14ac:dyDescent="0.2">
      <c r="A35" s="145" t="s">
        <v>179</v>
      </c>
    </row>
    <row r="36" spans="1:1" ht="37.5" customHeight="1" x14ac:dyDescent="0.2">
      <c r="A36" s="145" t="s">
        <v>304</v>
      </c>
    </row>
    <row r="37" spans="1:1" ht="12.75" customHeight="1" x14ac:dyDescent="0.2">
      <c r="A37" s="227"/>
    </row>
    <row r="38" spans="1:1" s="11" customFormat="1" ht="15" customHeight="1" x14ac:dyDescent="0.2">
      <c r="A38" s="262" t="s">
        <v>103</v>
      </c>
    </row>
    <row r="39" spans="1:1" ht="15" customHeight="1" x14ac:dyDescent="0.2">
      <c r="A39" s="263"/>
    </row>
    <row r="40" spans="1:1" ht="51" customHeight="1" x14ac:dyDescent="0.2">
      <c r="A40" s="264"/>
    </row>
    <row r="41" spans="1:1" x14ac:dyDescent="0.2">
      <c r="A41" s="144"/>
    </row>
    <row r="42" spans="1:1" ht="36" x14ac:dyDescent="0.2">
      <c r="A42" s="144" t="s">
        <v>105</v>
      </c>
    </row>
    <row r="43" spans="1:1" x14ac:dyDescent="0.2">
      <c r="A43" s="133"/>
    </row>
    <row r="44" spans="1:1" ht="24" x14ac:dyDescent="0.2">
      <c r="A44" s="176" t="s">
        <v>180</v>
      </c>
    </row>
    <row r="45" spans="1:1" x14ac:dyDescent="0.2">
      <c r="A45" s="205" t="s">
        <v>280</v>
      </c>
    </row>
    <row r="46" spans="1:1" s="11" customFormat="1" x14ac:dyDescent="0.2">
      <c r="A46" s="189"/>
    </row>
    <row r="47" spans="1:1" s="11" customFormat="1" x14ac:dyDescent="0.2">
      <c r="A47" s="137" t="s">
        <v>65</v>
      </c>
    </row>
    <row r="48" spans="1:1" s="11" customFormat="1" ht="42" customHeight="1" x14ac:dyDescent="0.2">
      <c r="A48" s="144" t="s">
        <v>104</v>
      </c>
    </row>
    <row r="49" spans="1:1" s="11" customFormat="1" ht="40.5" customHeight="1" x14ac:dyDescent="0.2">
      <c r="A49" s="144" t="s">
        <v>105</v>
      </c>
    </row>
    <row r="50" spans="1:1" s="11" customFormat="1" x14ac:dyDescent="0.2">
      <c r="A50" s="189"/>
    </row>
    <row r="51" spans="1:1" s="11" customFormat="1" ht="12.75" customHeight="1" x14ac:dyDescent="0.2">
      <c r="A51" s="137" t="s">
        <v>248</v>
      </c>
    </row>
    <row r="52" spans="1:1" s="11" customFormat="1"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customHeight="1" x14ac:dyDescent="0.2">
      <c r="A57" s="19"/>
    </row>
    <row r="58" spans="1:1" s="11" customFormat="1" x14ac:dyDescent="0.2">
      <c r="A58" s="190" t="s">
        <v>282</v>
      </c>
    </row>
    <row r="59" spans="1:1" s="11" customFormat="1" x14ac:dyDescent="0.2">
      <c r="A59" s="192" t="s">
        <v>251</v>
      </c>
    </row>
    <row r="60" spans="1:1" s="11" customFormat="1" ht="13.5" customHeight="1" x14ac:dyDescent="0.2">
      <c r="A60" s="19"/>
    </row>
    <row r="61" spans="1:1" s="11" customFormat="1" ht="36" x14ac:dyDescent="0.2">
      <c r="A61" s="220"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 s="11" customFormat="1" ht="77.25" customHeight="1" x14ac:dyDescent="0.2">
      <c r="A65" s="194" t="s">
        <v>284</v>
      </c>
    </row>
    <row r="66" spans="1:1" s="11" customFormat="1" ht="24.75" thickBot="1" x14ac:dyDescent="0.25">
      <c r="A66" s="195" t="s">
        <v>128</v>
      </c>
    </row>
    <row r="67" spans="1:1" s="11" customFormat="1" x14ac:dyDescent="0.2">
      <c r="A67" s="5"/>
    </row>
    <row r="68" spans="1:1" s="11" customFormat="1" ht="24" x14ac:dyDescent="0.2">
      <c r="A68" s="135" t="s">
        <v>252</v>
      </c>
    </row>
    <row r="69" spans="1:1" s="11" customFormat="1" x14ac:dyDescent="0.2">
      <c r="A69" s="180" t="s">
        <v>289</v>
      </c>
    </row>
    <row r="70" spans="1:1" s="11" customFormat="1" x14ac:dyDescent="0.2">
      <c r="A70" s="174" t="s">
        <v>182</v>
      </c>
    </row>
    <row r="71" spans="1:1" x14ac:dyDescent="0.2">
      <c r="A71" s="144"/>
    </row>
    <row r="72" spans="1:1" x14ac:dyDescent="0.2">
      <c r="A72" s="180" t="s">
        <v>194</v>
      </c>
    </row>
    <row r="73" spans="1:1" x14ac:dyDescent="0.2">
      <c r="A73" s="174" t="s">
        <v>253</v>
      </c>
    </row>
    <row r="74" spans="1:1" s="11" customFormat="1" x14ac:dyDescent="0.2">
      <c r="A74" s="144"/>
    </row>
    <row r="75" spans="1:1" s="11" customFormat="1" x14ac:dyDescent="0.2">
      <c r="A75" s="180" t="s">
        <v>287</v>
      </c>
    </row>
    <row r="76" spans="1:1" s="11" customFormat="1" x14ac:dyDescent="0.2">
      <c r="A76" s="174" t="s">
        <v>285</v>
      </c>
    </row>
    <row r="77" spans="1:1" s="11" customFormat="1" x14ac:dyDescent="0.2">
      <c r="A77" s="144"/>
    </row>
    <row r="78" spans="1:1" s="11" customFormat="1" ht="36" x14ac:dyDescent="0.2">
      <c r="A78" s="220" t="s">
        <v>288</v>
      </c>
    </row>
    <row r="79" spans="1:1" s="11" customFormat="1" x14ac:dyDescent="0.2">
      <c r="A79" s="174" t="s">
        <v>285</v>
      </c>
    </row>
    <row r="80" spans="1:1" s="11" customFormat="1" x14ac:dyDescent="0.2">
      <c r="A80" s="144"/>
    </row>
    <row r="81" spans="1:1" s="11" customFormat="1" ht="13.5" thickBot="1" x14ac:dyDescent="0.25">
      <c r="A81" s="196"/>
    </row>
    <row r="82" spans="1:1" s="11" customFormat="1" ht="60" x14ac:dyDescent="0.2">
      <c r="A82" s="197" t="s">
        <v>286</v>
      </c>
    </row>
    <row r="83" spans="1:1" s="11" customFormat="1" ht="24.75" thickBot="1" x14ac:dyDescent="0.25">
      <c r="A83" s="198" t="s">
        <v>254</v>
      </c>
    </row>
    <row r="84" spans="1:1" s="11" customFormat="1" x14ac:dyDescent="0.2">
      <c r="A84" s="31"/>
    </row>
    <row r="85" spans="1:1" s="11" customFormat="1" x14ac:dyDescent="0.2">
      <c r="A85" s="31"/>
    </row>
    <row r="86" spans="1:1" s="11" customFormat="1" x14ac:dyDescent="0.2">
      <c r="A86" s="31"/>
    </row>
    <row r="87" spans="1:1" s="11" customFormat="1" x14ac:dyDescent="0.2">
      <c r="A87" s="31"/>
    </row>
    <row r="88" spans="1:1" s="11" customFormat="1" x14ac:dyDescent="0.2">
      <c r="A88" s="31"/>
    </row>
    <row r="89" spans="1:1" s="11" customFormat="1" x14ac:dyDescent="0.2">
      <c r="A89" s="31"/>
    </row>
    <row r="90" spans="1:1" s="11" customFormat="1" x14ac:dyDescent="0.2">
      <c r="A90" s="31"/>
    </row>
    <row r="91" spans="1:1" s="11" customFormat="1" x14ac:dyDescent="0.2">
      <c r="A91" s="199"/>
    </row>
    <row r="92" spans="1:1" x14ac:dyDescent="0.2">
      <c r="A92" s="143"/>
    </row>
    <row r="93" spans="1:1" x14ac:dyDescent="0.2">
      <c r="A93" s="143"/>
    </row>
    <row r="94" spans="1:1" x14ac:dyDescent="0.2">
      <c r="A94" s="143"/>
    </row>
    <row r="95" spans="1:1" x14ac:dyDescent="0.2">
      <c r="A95" s="143"/>
    </row>
    <row r="96" spans="1:1" x14ac:dyDescent="0.2">
      <c r="A96" s="143"/>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244"/>
  <sheetViews>
    <sheetView workbookViewId="0">
      <pane xSplit="1" topLeftCell="B1" activePane="topRight" state="frozen"/>
      <selection activeCell="A10" sqref="A10"/>
      <selection pane="topRight" activeCell="V19" sqref="V19"/>
    </sheetView>
  </sheetViews>
  <sheetFormatPr defaultRowHeight="12.75" x14ac:dyDescent="0.2"/>
  <cols>
    <col min="1" max="1" width="43.85546875" style="5" customWidth="1"/>
    <col min="2" max="155" width="9.5703125" style="106" customWidth="1"/>
  </cols>
  <sheetData>
    <row r="1" spans="1:155" ht="24" x14ac:dyDescent="0.2">
      <c r="A1" s="47" t="s">
        <v>50</v>
      </c>
    </row>
    <row r="2" spans="1:155" x14ac:dyDescent="0.2">
      <c r="A2" s="188" t="s">
        <v>245</v>
      </c>
    </row>
    <row r="3" spans="1:155" x14ac:dyDescent="0.2">
      <c r="A3" s="132" t="s">
        <v>255</v>
      </c>
    </row>
    <row r="4" spans="1:155" s="11" customFormat="1" ht="21.75" customHeight="1" x14ac:dyDescent="0.2">
      <c r="A4" s="74" t="s">
        <v>52</v>
      </c>
      <c r="B4" s="73">
        <f>'НСЛ| FIT18'!B4</f>
        <v>45809</v>
      </c>
      <c r="C4" s="73">
        <f>'НСЛ| FIT18'!C4</f>
        <v>45810</v>
      </c>
      <c r="D4" s="73">
        <f>'НСЛ| FIT18'!D4</f>
        <v>45815</v>
      </c>
      <c r="E4" s="73">
        <f>'НСЛ| FIT18'!E4</f>
        <v>45817</v>
      </c>
      <c r="F4" s="73">
        <f>'НСЛ| FIT18'!F4</f>
        <v>45821</v>
      </c>
      <c r="G4" s="73">
        <f>'НСЛ| FIT18'!G4</f>
        <v>45823</v>
      </c>
      <c r="H4" s="73">
        <f>'НСЛ| FIT18'!H4</f>
        <v>45828</v>
      </c>
      <c r="I4" s="73">
        <f>'НСЛ| FIT18'!I4</f>
        <v>45831</v>
      </c>
      <c r="J4" s="73">
        <f>'НСЛ| FIT18'!J4</f>
        <v>45836</v>
      </c>
      <c r="K4" s="73">
        <f>'НСЛ| FIT18'!K4</f>
        <v>45839</v>
      </c>
      <c r="L4" s="73">
        <f>'НСЛ| FIT18'!L4</f>
        <v>45851</v>
      </c>
      <c r="M4" s="73">
        <f>'НСЛ| FIT18'!M4</f>
        <v>45852</v>
      </c>
      <c r="N4" s="73">
        <f>'НСЛ| FIT18'!N4</f>
        <v>45858</v>
      </c>
      <c r="O4" s="73">
        <f>'НСЛ| FIT18'!O4</f>
        <v>45863</v>
      </c>
      <c r="P4" s="73">
        <f>'НСЛ| FIT18'!P4</f>
        <v>45865</v>
      </c>
      <c r="Q4" s="73">
        <f>'НСЛ| FIT18'!Q4</f>
        <v>45870</v>
      </c>
      <c r="R4" s="73">
        <f>'НСЛ| FIT18'!R4</f>
        <v>45872</v>
      </c>
      <c r="S4" s="73">
        <f>'НСЛ| FIT18'!S4</f>
        <v>45877</v>
      </c>
      <c r="T4" s="73">
        <f>'НСЛ| FIT18'!T4</f>
        <v>45879</v>
      </c>
      <c r="U4" s="73">
        <f>'НСЛ| FIT18'!U4</f>
        <v>45884</v>
      </c>
      <c r="V4" s="73">
        <f>'НСЛ| FIT18'!V4</f>
        <v>45886</v>
      </c>
      <c r="W4" s="73">
        <f>'НСЛ| FIT18'!W4</f>
        <v>45891</v>
      </c>
      <c r="X4" s="73">
        <f>'НСЛ| FIT18'!X4</f>
        <v>45893</v>
      </c>
      <c r="Y4" s="73">
        <f>'НСЛ| FIT18'!Y4</f>
        <v>45901</v>
      </c>
      <c r="Z4" s="73">
        <f>'НСЛ| FIT18'!Z4</f>
        <v>45905</v>
      </c>
      <c r="AA4" s="73">
        <f>'НСЛ| FIT18'!AA4</f>
        <v>45907</v>
      </c>
      <c r="AB4" s="73">
        <f>'НСЛ| FIT18'!AB4</f>
        <v>45912</v>
      </c>
      <c r="AC4" s="73">
        <f>'НСЛ| FIT18'!AC4</f>
        <v>45914</v>
      </c>
      <c r="AD4" s="73">
        <f>'НСЛ| FIT18'!AD4</f>
        <v>45919</v>
      </c>
      <c r="AE4" s="73">
        <f>'НСЛ| FIT18'!AE4</f>
        <v>45921</v>
      </c>
      <c r="AF4" s="73">
        <f>'НСЛ| FIT18'!AF4</f>
        <v>45926</v>
      </c>
      <c r="AG4" s="73">
        <f>'НСЛ| FIT18'!AG4</f>
        <v>45928</v>
      </c>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row>
    <row r="5" spans="1:155" s="11" customFormat="1" ht="21.75" customHeight="1" x14ac:dyDescent="0.2">
      <c r="A5" s="74"/>
      <c r="B5" s="73">
        <f>'НСЛ| FIT18'!B5</f>
        <v>45809</v>
      </c>
      <c r="C5" s="73">
        <f>'НСЛ| FIT18'!C5</f>
        <v>45814</v>
      </c>
      <c r="D5" s="73">
        <f>'НСЛ| FIT18'!D5</f>
        <v>45816</v>
      </c>
      <c r="E5" s="73">
        <f>'НСЛ| FIT18'!E5</f>
        <v>45820</v>
      </c>
      <c r="F5" s="73">
        <f>'НСЛ| FIT18'!F5</f>
        <v>45822</v>
      </c>
      <c r="G5" s="73">
        <f>'НСЛ| FIT18'!G5</f>
        <v>45827</v>
      </c>
      <c r="H5" s="73">
        <f>'НСЛ| FIT18'!H5</f>
        <v>45830</v>
      </c>
      <c r="I5" s="73">
        <f>'НСЛ| FIT18'!I5</f>
        <v>45835</v>
      </c>
      <c r="J5" s="73">
        <f>'НСЛ| FIT18'!J5</f>
        <v>45838</v>
      </c>
      <c r="K5" s="73">
        <f>'НСЛ| FIT18'!K5</f>
        <v>45850</v>
      </c>
      <c r="L5" s="73">
        <f>'НСЛ| FIT18'!L5</f>
        <v>45851</v>
      </c>
      <c r="M5" s="73">
        <f>'НСЛ| FIT18'!M5</f>
        <v>45857</v>
      </c>
      <c r="N5" s="73">
        <f>'НСЛ| FIT18'!N5</f>
        <v>45862</v>
      </c>
      <c r="O5" s="73">
        <f>'НСЛ| FIT18'!O5</f>
        <v>45864</v>
      </c>
      <c r="P5" s="73">
        <f>'НСЛ| FIT18'!P5</f>
        <v>45869</v>
      </c>
      <c r="Q5" s="73">
        <f>'НСЛ| FIT18'!Q5</f>
        <v>45871</v>
      </c>
      <c r="R5" s="73">
        <f>'НСЛ| FIT18'!R5</f>
        <v>45876</v>
      </c>
      <c r="S5" s="73">
        <f>'НСЛ| FIT18'!S5</f>
        <v>45878</v>
      </c>
      <c r="T5" s="73">
        <f>'НСЛ| FIT18'!T5</f>
        <v>45883</v>
      </c>
      <c r="U5" s="73">
        <f>'НСЛ| FIT18'!U5</f>
        <v>45885</v>
      </c>
      <c r="V5" s="73">
        <f>'НСЛ| FIT18'!V5</f>
        <v>45890</v>
      </c>
      <c r="W5" s="73">
        <f>'НСЛ| FIT18'!W5</f>
        <v>45892</v>
      </c>
      <c r="X5" s="73">
        <f>'НСЛ| FIT18'!X5</f>
        <v>45900</v>
      </c>
      <c r="Y5" s="73">
        <f>'НСЛ| FIT18'!Y5</f>
        <v>45904</v>
      </c>
      <c r="Z5" s="73">
        <f>'НСЛ| FIT18'!Z5</f>
        <v>45906</v>
      </c>
      <c r="AA5" s="73">
        <f>'НСЛ| FIT18'!AA5</f>
        <v>45911</v>
      </c>
      <c r="AB5" s="73">
        <f>'НСЛ| FIT18'!AB5</f>
        <v>45913</v>
      </c>
      <c r="AC5" s="73">
        <f>'НСЛ| FIT18'!AC5</f>
        <v>45918</v>
      </c>
      <c r="AD5" s="73">
        <f>'НСЛ| FIT18'!AD5</f>
        <v>45920</v>
      </c>
      <c r="AE5" s="73">
        <f>'НСЛ| FIT18'!AE5</f>
        <v>45925</v>
      </c>
      <c r="AF5" s="73">
        <f>'НСЛ| FIT18'!AF5</f>
        <v>45927</v>
      </c>
      <c r="AG5" s="73">
        <f>'НСЛ| FIT18'!AG5</f>
        <v>45930</v>
      </c>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row>
    <row r="6" spans="1:155"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row>
    <row r="7" spans="1:155" s="11" customFormat="1" x14ac:dyDescent="0.2">
      <c r="A7" s="42">
        <v>1</v>
      </c>
      <c r="B7" s="84">
        <f>'BAR BB| Open rates'!T6*0.9*0.87+25</f>
        <v>7150.3</v>
      </c>
      <c r="C7" s="84">
        <f>'BAR BB| Open rates'!U6*0.9*0.87+25</f>
        <v>5506</v>
      </c>
      <c r="D7" s="84">
        <f>'BAR BB| Open rates'!V6*0.9*0.87+25</f>
        <v>7150.3</v>
      </c>
      <c r="E7" s="84">
        <f>'BAR BB| Open rates'!W6*0.9*0.87+25</f>
        <v>4723</v>
      </c>
      <c r="F7" s="84">
        <f>'BAR BB| Open rates'!X6*0.9*0.87+25</f>
        <v>4723</v>
      </c>
      <c r="G7" s="84">
        <f>'BAR BB| Open rates'!Y6*0.9*0.87+25</f>
        <v>4723</v>
      </c>
      <c r="H7" s="84">
        <f>'BAR BB| Open rates'!Z6*0.9*0.87+25</f>
        <v>4723</v>
      </c>
      <c r="I7" s="84">
        <f>'BAR BB| Open rates'!AA6*0.9*0.87+25</f>
        <v>12474.7</v>
      </c>
      <c r="J7" s="84">
        <f>'BAR BB| Open rates'!AB6*0.9*0.87+25</f>
        <v>4723</v>
      </c>
      <c r="K7" s="84">
        <f>'BAR BB| Open rates'!AC6*0.9*0.87+25</f>
        <v>10908.7</v>
      </c>
      <c r="L7" s="84">
        <f>'BAR BB| Open rates'!AD6*0.9*0.87+25</f>
        <v>10908.7</v>
      </c>
      <c r="M7" s="84">
        <f>'BAR BB| Open rates'!AE6*0.9*0.87+25</f>
        <v>10908.7</v>
      </c>
      <c r="N7" s="84">
        <f>'BAR BB| Open rates'!AF6*0.9*0.87+25</f>
        <v>10908.7</v>
      </c>
      <c r="O7" s="84">
        <f>'BAR BB| Open rates'!AG6*0.9*0.87+25</f>
        <v>10908.7</v>
      </c>
      <c r="P7" s="84">
        <f>'BAR BB| Open rates'!AH6*0.9*0.87+25</f>
        <v>10908.7</v>
      </c>
      <c r="Q7" s="84">
        <f>'BAR BB| Open rates'!AI6*0.9*0.87+25</f>
        <v>10908.7</v>
      </c>
      <c r="R7" s="84">
        <f>'BAR BB| Open rates'!AJ6*0.9*0.87+25</f>
        <v>10908.7</v>
      </c>
      <c r="S7" s="84">
        <f>'BAR BB| Open rates'!AK6*0.9*0.87+25</f>
        <v>10908.7</v>
      </c>
      <c r="T7" s="84">
        <f>'BAR BB| Open rates'!AL6*0.9*0.87+25</f>
        <v>10908.7</v>
      </c>
      <c r="U7" s="84">
        <f>'BAR BB| Open rates'!AM6*0.9*0.87+25</f>
        <v>10908.7</v>
      </c>
      <c r="V7" s="84">
        <f>'BAR BB| Open rates'!AN6*0.9*0.87+25</f>
        <v>10908.7</v>
      </c>
      <c r="W7" s="84">
        <f>'BAR BB| Open rates'!AO6*0.9*0.87+25</f>
        <v>8559.7000000000007</v>
      </c>
      <c r="X7" s="84">
        <f>'BAR BB| Open rates'!AP6*0.9*0.87+25</f>
        <v>8559.7000000000007</v>
      </c>
      <c r="Y7" s="84">
        <f>'BAR BB| Open rates'!AQ6*0.9*0.87+25</f>
        <v>5192.8</v>
      </c>
      <c r="Z7" s="84">
        <f>'BAR BB| Open rates'!AR6*0.9*0.87+25</f>
        <v>5506</v>
      </c>
      <c r="AA7" s="84">
        <f>'BAR BB| Open rates'!AS6*0.9*0.87+25</f>
        <v>5192.8</v>
      </c>
      <c r="AB7" s="84">
        <f>'BAR BB| Open rates'!AT6*0.9*0.87+25</f>
        <v>5506</v>
      </c>
      <c r="AC7" s="84">
        <f>'BAR BB| Open rates'!AU6*0.9*0.87+25</f>
        <v>5192.8</v>
      </c>
      <c r="AD7" s="84">
        <f>'BAR BB| Open rates'!AV6*0.9*0.87+25</f>
        <v>5506</v>
      </c>
      <c r="AE7" s="84">
        <f>'BAR BB| Open rates'!AW6*0.9*0.87+25</f>
        <v>5192.8</v>
      </c>
      <c r="AF7" s="84">
        <f>'BAR BB| Open rates'!AX6*0.9*0.87+25</f>
        <v>5506</v>
      </c>
      <c r="AG7" s="84">
        <f>'BAR BB| Open rates'!AY6*0.9*0.87+25</f>
        <v>5192.8</v>
      </c>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row>
    <row r="8" spans="1:155" s="11" customFormat="1" x14ac:dyDescent="0.2">
      <c r="A8" s="42">
        <v>2</v>
      </c>
      <c r="B8" s="84">
        <f>'BAR BB| Open rates'!T7*0.9*0.87+25</f>
        <v>8324.7999999999993</v>
      </c>
      <c r="C8" s="84">
        <f>'BAR BB| Open rates'!U7*0.9*0.87+25</f>
        <v>6680.5</v>
      </c>
      <c r="D8" s="84">
        <f>'BAR BB| Open rates'!V7*0.9*0.87+25</f>
        <v>8324.7999999999993</v>
      </c>
      <c r="E8" s="84">
        <f>'BAR BB| Open rates'!W7*0.9*0.87+25</f>
        <v>5897.5</v>
      </c>
      <c r="F8" s="84">
        <f>'BAR BB| Open rates'!X7*0.9*0.87+25</f>
        <v>5897.5</v>
      </c>
      <c r="G8" s="84">
        <f>'BAR BB| Open rates'!Y7*0.9*0.87+25</f>
        <v>5897.5</v>
      </c>
      <c r="H8" s="84">
        <f>'BAR BB| Open rates'!Z7*0.9*0.87+25</f>
        <v>5897.5</v>
      </c>
      <c r="I8" s="84">
        <f>'BAR BB| Open rates'!AA7*0.9*0.87+25</f>
        <v>13649.2</v>
      </c>
      <c r="J8" s="84">
        <f>'BAR BB| Open rates'!AB7*0.9*0.87+25</f>
        <v>5897.5</v>
      </c>
      <c r="K8" s="84">
        <f>'BAR BB| Open rates'!AC7*0.9*0.87+25</f>
        <v>12083.2</v>
      </c>
      <c r="L8" s="84">
        <f>'BAR BB| Open rates'!AD7*0.9*0.87+25</f>
        <v>12083.2</v>
      </c>
      <c r="M8" s="84">
        <f>'BAR BB| Open rates'!AE7*0.9*0.87+25</f>
        <v>12083.2</v>
      </c>
      <c r="N8" s="84">
        <f>'BAR BB| Open rates'!AF7*0.9*0.87+25</f>
        <v>12083.2</v>
      </c>
      <c r="O8" s="84">
        <f>'BAR BB| Open rates'!AG7*0.9*0.87+25</f>
        <v>12083.2</v>
      </c>
      <c r="P8" s="84">
        <f>'BAR BB| Open rates'!AH7*0.9*0.87+25</f>
        <v>12083.2</v>
      </c>
      <c r="Q8" s="84">
        <f>'BAR BB| Open rates'!AI7*0.9*0.87+25</f>
        <v>12083.2</v>
      </c>
      <c r="R8" s="84">
        <f>'BAR BB| Open rates'!AJ7*0.9*0.87+25</f>
        <v>12083.2</v>
      </c>
      <c r="S8" s="84">
        <f>'BAR BB| Open rates'!AK7*0.9*0.87+25</f>
        <v>12083.2</v>
      </c>
      <c r="T8" s="84">
        <f>'BAR BB| Open rates'!AL7*0.9*0.87+25</f>
        <v>12083.2</v>
      </c>
      <c r="U8" s="84">
        <f>'BAR BB| Open rates'!AM7*0.9*0.87+25</f>
        <v>12083.2</v>
      </c>
      <c r="V8" s="84">
        <f>'BAR BB| Open rates'!AN7*0.9*0.87+25</f>
        <v>12083.2</v>
      </c>
      <c r="W8" s="84">
        <f>'BAR BB| Open rates'!AO7*0.9*0.87+25</f>
        <v>9734.2000000000007</v>
      </c>
      <c r="X8" s="84">
        <f>'BAR BB| Open rates'!AP7*0.9*0.87+25</f>
        <v>9734.2000000000007</v>
      </c>
      <c r="Y8" s="84">
        <f>'BAR BB| Open rates'!AQ7*0.9*0.87+25</f>
        <v>6367.3</v>
      </c>
      <c r="Z8" s="84">
        <f>'BAR BB| Open rates'!AR7*0.9*0.87+25</f>
        <v>6680.5</v>
      </c>
      <c r="AA8" s="84">
        <f>'BAR BB| Open rates'!AS7*0.9*0.87+25</f>
        <v>6367.3</v>
      </c>
      <c r="AB8" s="84">
        <f>'BAR BB| Open rates'!AT7*0.9*0.87+25</f>
        <v>6680.5</v>
      </c>
      <c r="AC8" s="84">
        <f>'BAR BB| Open rates'!AU7*0.9*0.87+25</f>
        <v>6367.3</v>
      </c>
      <c r="AD8" s="84">
        <f>'BAR BB| Open rates'!AV7*0.9*0.87+25</f>
        <v>6680.5</v>
      </c>
      <c r="AE8" s="84">
        <f>'BAR BB| Open rates'!AW7*0.9*0.87+25</f>
        <v>6367.3</v>
      </c>
      <c r="AF8" s="84">
        <f>'BAR BB| Open rates'!AX7*0.9*0.87+25</f>
        <v>6680.5</v>
      </c>
      <c r="AG8" s="84">
        <f>'BAR BB| Open rates'!AY7*0.9*0.87+25</f>
        <v>6367.3</v>
      </c>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row>
    <row r="9" spans="1:155"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row>
    <row r="10" spans="1:155" s="11" customFormat="1" x14ac:dyDescent="0.2">
      <c r="A10" s="42">
        <v>1</v>
      </c>
      <c r="B10" s="84">
        <f>'BAR BB| Open rates'!T9*0.9*0.87+25</f>
        <v>8716.2999999999993</v>
      </c>
      <c r="C10" s="84">
        <f>'BAR BB| Open rates'!U9*0.9*0.87+25</f>
        <v>7072</v>
      </c>
      <c r="D10" s="84">
        <f>'BAR BB| Open rates'!V9*0.9*0.87+25</f>
        <v>8716.2999999999993</v>
      </c>
      <c r="E10" s="84">
        <f>'BAR BB| Open rates'!W9*0.9*0.87+25</f>
        <v>6289</v>
      </c>
      <c r="F10" s="84">
        <f>'BAR BB| Open rates'!X9*0.9*0.87+25</f>
        <v>6289</v>
      </c>
      <c r="G10" s="84">
        <f>'BAR BB| Open rates'!Y9*0.9*0.87+25</f>
        <v>6289</v>
      </c>
      <c r="H10" s="84">
        <f>'BAR BB| Open rates'!Z9*0.9*0.87+25</f>
        <v>6289</v>
      </c>
      <c r="I10" s="84">
        <f>'BAR BB| Open rates'!AA9*0.9*0.87+25</f>
        <v>14040.7</v>
      </c>
      <c r="J10" s="84">
        <f>'BAR BB| Open rates'!AB9*0.9*0.87+25</f>
        <v>6289</v>
      </c>
      <c r="K10" s="84">
        <f>'BAR BB| Open rates'!AC9*0.9*0.87+25</f>
        <v>12474.7</v>
      </c>
      <c r="L10" s="84">
        <f>'BAR BB| Open rates'!AD9*0.9*0.87+25</f>
        <v>12474.7</v>
      </c>
      <c r="M10" s="84">
        <f>'BAR BB| Open rates'!AE9*0.9*0.87+25</f>
        <v>12474.7</v>
      </c>
      <c r="N10" s="84">
        <f>'BAR BB| Open rates'!AF9*0.9*0.87+25</f>
        <v>12474.7</v>
      </c>
      <c r="O10" s="84">
        <f>'BAR BB| Open rates'!AG9*0.9*0.87+25</f>
        <v>12474.7</v>
      </c>
      <c r="P10" s="84">
        <f>'BAR BB| Open rates'!AH9*0.9*0.87+25</f>
        <v>12474.7</v>
      </c>
      <c r="Q10" s="84">
        <f>'BAR BB| Open rates'!AI9*0.9*0.87+25</f>
        <v>12474.7</v>
      </c>
      <c r="R10" s="84">
        <f>'BAR BB| Open rates'!AJ9*0.9*0.87+25</f>
        <v>12474.7</v>
      </c>
      <c r="S10" s="84">
        <f>'BAR BB| Open rates'!AK9*0.9*0.87+25</f>
        <v>12474.7</v>
      </c>
      <c r="T10" s="84">
        <f>'BAR BB| Open rates'!AL9*0.9*0.87+25</f>
        <v>12474.7</v>
      </c>
      <c r="U10" s="84">
        <f>'BAR BB| Open rates'!AM9*0.9*0.87+25</f>
        <v>12474.7</v>
      </c>
      <c r="V10" s="84">
        <f>'BAR BB| Open rates'!AN9*0.9*0.87+25</f>
        <v>12474.7</v>
      </c>
      <c r="W10" s="84">
        <f>'BAR BB| Open rates'!AO9*0.9*0.87+25</f>
        <v>10125.700000000001</v>
      </c>
      <c r="X10" s="84">
        <f>'BAR BB| Open rates'!AP9*0.9*0.87+25</f>
        <v>10125.700000000001</v>
      </c>
      <c r="Y10" s="84">
        <f>'BAR BB| Open rates'!AQ9*0.9*0.87+25</f>
        <v>6758.8</v>
      </c>
      <c r="Z10" s="84">
        <f>'BAR BB| Open rates'!AR9*0.9*0.87+25</f>
        <v>7072</v>
      </c>
      <c r="AA10" s="84">
        <f>'BAR BB| Open rates'!AS9*0.9*0.87+25</f>
        <v>6758.8</v>
      </c>
      <c r="AB10" s="84">
        <f>'BAR BB| Open rates'!AT9*0.9*0.87+25</f>
        <v>7072</v>
      </c>
      <c r="AC10" s="84">
        <f>'BAR BB| Open rates'!AU9*0.9*0.87+25</f>
        <v>6758.8</v>
      </c>
      <c r="AD10" s="84">
        <f>'BAR BB| Open rates'!AV9*0.9*0.87+25</f>
        <v>7072</v>
      </c>
      <c r="AE10" s="84">
        <f>'BAR BB| Open rates'!AW9*0.9*0.87+25</f>
        <v>6758.8</v>
      </c>
      <c r="AF10" s="84">
        <f>'BAR BB| Open rates'!AX9*0.9*0.87+25</f>
        <v>7072</v>
      </c>
      <c r="AG10" s="84">
        <f>'BAR BB| Open rates'!AY9*0.9*0.87+25</f>
        <v>6758.8</v>
      </c>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row>
    <row r="11" spans="1:155" s="11" customFormat="1" x14ac:dyDescent="0.2">
      <c r="A11" s="42">
        <v>2</v>
      </c>
      <c r="B11" s="84">
        <f>'BAR BB| Open rates'!T10*0.9*0.87+25</f>
        <v>9890.7999999999993</v>
      </c>
      <c r="C11" s="84">
        <f>'BAR BB| Open rates'!U10*0.9*0.87+25</f>
        <v>8246.5</v>
      </c>
      <c r="D11" s="84">
        <f>'BAR BB| Open rates'!V10*0.9*0.87+25</f>
        <v>9890.7999999999993</v>
      </c>
      <c r="E11" s="84">
        <f>'BAR BB| Open rates'!W10*0.9*0.87+25</f>
        <v>7463.5</v>
      </c>
      <c r="F11" s="84">
        <f>'BAR BB| Open rates'!X10*0.9*0.87+25</f>
        <v>7463.5</v>
      </c>
      <c r="G11" s="84">
        <f>'BAR BB| Open rates'!Y10*0.9*0.87+25</f>
        <v>7463.5</v>
      </c>
      <c r="H11" s="84">
        <f>'BAR BB| Open rates'!Z10*0.9*0.87+25</f>
        <v>7463.5</v>
      </c>
      <c r="I11" s="84">
        <f>'BAR BB| Open rates'!AA10*0.9*0.87+25</f>
        <v>15215.2</v>
      </c>
      <c r="J11" s="84">
        <f>'BAR BB| Open rates'!AB10*0.9*0.87+25</f>
        <v>7463.5</v>
      </c>
      <c r="K11" s="84">
        <f>'BAR BB| Open rates'!AC10*0.9*0.87+25</f>
        <v>13649.2</v>
      </c>
      <c r="L11" s="84">
        <f>'BAR BB| Open rates'!AD10*0.9*0.87+25</f>
        <v>13649.2</v>
      </c>
      <c r="M11" s="84">
        <f>'BAR BB| Open rates'!AE10*0.9*0.87+25</f>
        <v>13649.2</v>
      </c>
      <c r="N11" s="84">
        <f>'BAR BB| Open rates'!AF10*0.9*0.87+25</f>
        <v>13649.2</v>
      </c>
      <c r="O11" s="84">
        <f>'BAR BB| Open rates'!AG10*0.9*0.87+25</f>
        <v>13649.2</v>
      </c>
      <c r="P11" s="84">
        <f>'BAR BB| Open rates'!AH10*0.9*0.87+25</f>
        <v>13649.2</v>
      </c>
      <c r="Q11" s="84">
        <f>'BAR BB| Open rates'!AI10*0.9*0.87+25</f>
        <v>13649.2</v>
      </c>
      <c r="R11" s="84">
        <f>'BAR BB| Open rates'!AJ10*0.9*0.87+25</f>
        <v>13649.2</v>
      </c>
      <c r="S11" s="84">
        <f>'BAR BB| Open rates'!AK10*0.9*0.87+25</f>
        <v>13649.2</v>
      </c>
      <c r="T11" s="84">
        <f>'BAR BB| Open rates'!AL10*0.9*0.87+25</f>
        <v>13649.2</v>
      </c>
      <c r="U11" s="84">
        <f>'BAR BB| Open rates'!AM10*0.9*0.87+25</f>
        <v>13649.2</v>
      </c>
      <c r="V11" s="84">
        <f>'BAR BB| Open rates'!AN10*0.9*0.87+25</f>
        <v>13649.2</v>
      </c>
      <c r="W11" s="84">
        <f>'BAR BB| Open rates'!AO10*0.9*0.87+25</f>
        <v>11300.2</v>
      </c>
      <c r="X11" s="84">
        <f>'BAR BB| Open rates'!AP10*0.9*0.87+25</f>
        <v>11300.2</v>
      </c>
      <c r="Y11" s="84">
        <f>'BAR BB| Open rates'!AQ10*0.9*0.87+25</f>
        <v>7933.3</v>
      </c>
      <c r="Z11" s="84">
        <f>'BAR BB| Open rates'!AR10*0.9*0.87+25</f>
        <v>8246.5</v>
      </c>
      <c r="AA11" s="84">
        <f>'BAR BB| Open rates'!AS10*0.9*0.87+25</f>
        <v>7933.3</v>
      </c>
      <c r="AB11" s="84">
        <f>'BAR BB| Open rates'!AT10*0.9*0.87+25</f>
        <v>8246.5</v>
      </c>
      <c r="AC11" s="84">
        <f>'BAR BB| Open rates'!AU10*0.9*0.87+25</f>
        <v>7933.3</v>
      </c>
      <c r="AD11" s="84">
        <f>'BAR BB| Open rates'!AV10*0.9*0.87+25</f>
        <v>8246.5</v>
      </c>
      <c r="AE11" s="84">
        <f>'BAR BB| Open rates'!AW10*0.9*0.87+25</f>
        <v>7933.3</v>
      </c>
      <c r="AF11" s="84">
        <f>'BAR BB| Open rates'!AX10*0.9*0.87+25</f>
        <v>8246.5</v>
      </c>
      <c r="AG11" s="84">
        <f>'BAR BB| Open rates'!AY10*0.9*0.87+25</f>
        <v>7933.3</v>
      </c>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row>
    <row r="12" spans="1:155"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row>
    <row r="13" spans="1:155" s="11" customFormat="1" x14ac:dyDescent="0.2">
      <c r="A13" s="42">
        <v>1</v>
      </c>
      <c r="B13" s="84">
        <f>'BAR BB| Open rates'!T12*0.9*0.87+25</f>
        <v>9499.2999999999993</v>
      </c>
      <c r="C13" s="84">
        <f>'BAR BB| Open rates'!U12*0.9*0.87+25</f>
        <v>7855</v>
      </c>
      <c r="D13" s="84">
        <f>'BAR BB| Open rates'!V12*0.9*0.87+25</f>
        <v>9499.2999999999993</v>
      </c>
      <c r="E13" s="84">
        <f>'BAR BB| Open rates'!W12*0.9*0.87+25</f>
        <v>7072</v>
      </c>
      <c r="F13" s="84">
        <f>'BAR BB| Open rates'!X12*0.9*0.87+25</f>
        <v>7072</v>
      </c>
      <c r="G13" s="84">
        <f>'BAR BB| Open rates'!Y12*0.9*0.87+25</f>
        <v>7072</v>
      </c>
      <c r="H13" s="84">
        <f>'BAR BB| Open rates'!Z12*0.9*0.87+25</f>
        <v>7072</v>
      </c>
      <c r="I13" s="84">
        <f>'BAR BB| Open rates'!AA12*0.9*0.87+25</f>
        <v>14823.7</v>
      </c>
      <c r="J13" s="84">
        <f>'BAR BB| Open rates'!AB12*0.9*0.87+25</f>
        <v>7072</v>
      </c>
      <c r="K13" s="84">
        <f>'BAR BB| Open rates'!AC12*0.9*0.87+25</f>
        <v>13257.7</v>
      </c>
      <c r="L13" s="84">
        <f>'BAR BB| Open rates'!AD12*0.9*0.87+25</f>
        <v>13257.7</v>
      </c>
      <c r="M13" s="84">
        <f>'BAR BB| Open rates'!AE12*0.9*0.87+25</f>
        <v>13257.7</v>
      </c>
      <c r="N13" s="84">
        <f>'BAR BB| Open rates'!AF12*0.9*0.87+25</f>
        <v>13257.7</v>
      </c>
      <c r="O13" s="84">
        <f>'BAR BB| Open rates'!AG12*0.9*0.87+25</f>
        <v>13257.7</v>
      </c>
      <c r="P13" s="84">
        <f>'BAR BB| Open rates'!AH12*0.9*0.87+25</f>
        <v>13257.7</v>
      </c>
      <c r="Q13" s="84">
        <f>'BAR BB| Open rates'!AI12*0.9*0.87+25</f>
        <v>13257.7</v>
      </c>
      <c r="R13" s="84">
        <f>'BAR BB| Open rates'!AJ12*0.9*0.87+25</f>
        <v>13257.7</v>
      </c>
      <c r="S13" s="84">
        <f>'BAR BB| Open rates'!AK12*0.9*0.87+25</f>
        <v>13257.7</v>
      </c>
      <c r="T13" s="84">
        <f>'BAR BB| Open rates'!AL12*0.9*0.87+25</f>
        <v>13257.7</v>
      </c>
      <c r="U13" s="84">
        <f>'BAR BB| Open rates'!AM12*0.9*0.87+25</f>
        <v>13257.7</v>
      </c>
      <c r="V13" s="84">
        <f>'BAR BB| Open rates'!AN12*0.9*0.87+25</f>
        <v>13257.7</v>
      </c>
      <c r="W13" s="84">
        <f>'BAR BB| Open rates'!AO12*0.9*0.87+25</f>
        <v>10908.7</v>
      </c>
      <c r="X13" s="84">
        <f>'BAR BB| Open rates'!AP12*0.9*0.87+25</f>
        <v>10908.7</v>
      </c>
      <c r="Y13" s="84">
        <f>'BAR BB| Open rates'!AQ12*0.9*0.87+25</f>
        <v>7541.8</v>
      </c>
      <c r="Z13" s="84">
        <f>'BAR BB| Open rates'!AR12*0.9*0.87+25</f>
        <v>7855</v>
      </c>
      <c r="AA13" s="84">
        <f>'BAR BB| Open rates'!AS12*0.9*0.87+25</f>
        <v>7541.8</v>
      </c>
      <c r="AB13" s="84">
        <f>'BAR BB| Open rates'!AT12*0.9*0.87+25</f>
        <v>7855</v>
      </c>
      <c r="AC13" s="84">
        <f>'BAR BB| Open rates'!AU12*0.9*0.87+25</f>
        <v>7541.8</v>
      </c>
      <c r="AD13" s="84">
        <f>'BAR BB| Open rates'!AV12*0.9*0.87+25</f>
        <v>7855</v>
      </c>
      <c r="AE13" s="84">
        <f>'BAR BB| Open rates'!AW12*0.9*0.87+25</f>
        <v>7541.8</v>
      </c>
      <c r="AF13" s="84">
        <f>'BAR BB| Open rates'!AX12*0.9*0.87+25</f>
        <v>7855</v>
      </c>
      <c r="AG13" s="84">
        <f>'BAR BB| Open rates'!AY12*0.9*0.87+25</f>
        <v>7541.8</v>
      </c>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row>
    <row r="14" spans="1:155" s="11" customFormat="1" x14ac:dyDescent="0.2">
      <c r="A14" s="42">
        <v>2</v>
      </c>
      <c r="B14" s="84">
        <f>'BAR BB| Open rates'!T13*0.9*0.87+25</f>
        <v>10673.8</v>
      </c>
      <c r="C14" s="84">
        <f>'BAR BB| Open rates'!U13*0.9*0.87+25</f>
        <v>9029.5</v>
      </c>
      <c r="D14" s="84">
        <f>'BAR BB| Open rates'!V13*0.9*0.87+25</f>
        <v>10673.8</v>
      </c>
      <c r="E14" s="84">
        <f>'BAR BB| Open rates'!W13*0.9*0.87+25</f>
        <v>8246.5</v>
      </c>
      <c r="F14" s="84">
        <f>'BAR BB| Open rates'!X13*0.9*0.87+25</f>
        <v>8246.5</v>
      </c>
      <c r="G14" s="84">
        <f>'BAR BB| Open rates'!Y13*0.9*0.87+25</f>
        <v>8246.5</v>
      </c>
      <c r="H14" s="84">
        <f>'BAR BB| Open rates'!Z13*0.9*0.87+25</f>
        <v>8246.5</v>
      </c>
      <c r="I14" s="84">
        <f>'BAR BB| Open rates'!AA13*0.9*0.87+25</f>
        <v>15998.2</v>
      </c>
      <c r="J14" s="84">
        <f>'BAR BB| Open rates'!AB13*0.9*0.87+25</f>
        <v>8246.5</v>
      </c>
      <c r="K14" s="84">
        <f>'BAR BB| Open rates'!AC13*0.9*0.87+25</f>
        <v>14432.2</v>
      </c>
      <c r="L14" s="84">
        <f>'BAR BB| Open rates'!AD13*0.9*0.87+25</f>
        <v>14432.2</v>
      </c>
      <c r="M14" s="84">
        <f>'BAR BB| Open rates'!AE13*0.9*0.87+25</f>
        <v>14432.2</v>
      </c>
      <c r="N14" s="84">
        <f>'BAR BB| Open rates'!AF13*0.9*0.87+25</f>
        <v>14432.2</v>
      </c>
      <c r="O14" s="84">
        <f>'BAR BB| Open rates'!AG13*0.9*0.87+25</f>
        <v>14432.2</v>
      </c>
      <c r="P14" s="84">
        <f>'BAR BB| Open rates'!AH13*0.9*0.87+25</f>
        <v>14432.2</v>
      </c>
      <c r="Q14" s="84">
        <f>'BAR BB| Open rates'!AI13*0.9*0.87+25</f>
        <v>14432.2</v>
      </c>
      <c r="R14" s="84">
        <f>'BAR BB| Open rates'!AJ13*0.9*0.87+25</f>
        <v>14432.2</v>
      </c>
      <c r="S14" s="84">
        <f>'BAR BB| Open rates'!AK13*0.9*0.87+25</f>
        <v>14432.2</v>
      </c>
      <c r="T14" s="84">
        <f>'BAR BB| Open rates'!AL13*0.9*0.87+25</f>
        <v>14432.2</v>
      </c>
      <c r="U14" s="84">
        <f>'BAR BB| Open rates'!AM13*0.9*0.87+25</f>
        <v>14432.2</v>
      </c>
      <c r="V14" s="84">
        <f>'BAR BB| Open rates'!AN13*0.9*0.87+25</f>
        <v>14432.2</v>
      </c>
      <c r="W14" s="84">
        <f>'BAR BB| Open rates'!AO13*0.9*0.87+25</f>
        <v>12083.2</v>
      </c>
      <c r="X14" s="84">
        <f>'BAR BB| Open rates'!AP13*0.9*0.87+25</f>
        <v>12083.2</v>
      </c>
      <c r="Y14" s="84">
        <f>'BAR BB| Open rates'!AQ13*0.9*0.87+25</f>
        <v>8716.2999999999993</v>
      </c>
      <c r="Z14" s="84">
        <f>'BAR BB| Open rates'!AR13*0.9*0.87+25</f>
        <v>9029.5</v>
      </c>
      <c r="AA14" s="84">
        <f>'BAR BB| Open rates'!AS13*0.9*0.87+25</f>
        <v>8716.2999999999993</v>
      </c>
      <c r="AB14" s="84">
        <f>'BAR BB| Open rates'!AT13*0.9*0.87+25</f>
        <v>9029.5</v>
      </c>
      <c r="AC14" s="84">
        <f>'BAR BB| Open rates'!AU13*0.9*0.87+25</f>
        <v>8716.2999999999993</v>
      </c>
      <c r="AD14" s="84">
        <f>'BAR BB| Open rates'!AV13*0.9*0.87+25</f>
        <v>9029.5</v>
      </c>
      <c r="AE14" s="84">
        <f>'BAR BB| Open rates'!AW13*0.9*0.87+25</f>
        <v>8716.2999999999993</v>
      </c>
      <c r="AF14" s="84">
        <f>'BAR BB| Open rates'!AX13*0.9*0.87+25</f>
        <v>9029.5</v>
      </c>
      <c r="AG14" s="84">
        <f>'BAR BB| Open rates'!AY13*0.9*0.87+25</f>
        <v>8716.2999999999993</v>
      </c>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row>
    <row r="15" spans="1:155" x14ac:dyDescent="0.2">
      <c r="A15" s="123"/>
      <c r="B15"/>
      <c r="C15"/>
      <c r="D15"/>
      <c r="E15"/>
      <c r="F15"/>
      <c r="G15"/>
      <c r="H15"/>
      <c r="I15"/>
      <c r="J15"/>
      <c r="K15"/>
      <c r="L15"/>
      <c r="M15"/>
      <c r="N15"/>
      <c r="O15"/>
      <c r="P15"/>
      <c r="Q15"/>
      <c r="R15"/>
      <c r="S15"/>
      <c r="T15"/>
      <c r="U15"/>
      <c r="V15"/>
      <c r="W15"/>
      <c r="X15"/>
      <c r="Y15"/>
      <c r="Z15"/>
      <c r="AA15"/>
      <c r="AB15"/>
      <c r="AC15"/>
      <c r="AD15"/>
      <c r="AE15"/>
      <c r="AF15"/>
      <c r="AG15"/>
    </row>
    <row r="16" spans="1:155" x14ac:dyDescent="0.2">
      <c r="A16" s="231"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row>
    <row r="17" spans="1:155" x14ac:dyDescent="0.2">
      <c r="A17" s="231"/>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row>
    <row r="18" spans="1:155"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row>
    <row r="19" spans="1:155" s="11" customFormat="1" ht="184.5" customHeight="1" thickBot="1" x14ac:dyDescent="0.25">
      <c r="A19" s="204" t="s">
        <v>277</v>
      </c>
    </row>
    <row r="20" spans="1:155" s="11" customFormat="1" ht="10.5" customHeight="1" x14ac:dyDescent="0.2">
      <c r="A20" s="5"/>
    </row>
    <row r="21" spans="1:155" s="11" customFormat="1" ht="21.75" customHeight="1" x14ac:dyDescent="0.2">
      <c r="A21" s="87" t="s">
        <v>80</v>
      </c>
    </row>
    <row r="22" spans="1:155" s="11" customFormat="1" ht="24.75" customHeight="1" x14ac:dyDescent="0.2">
      <c r="A22" s="109" t="s">
        <v>278</v>
      </c>
    </row>
    <row r="23" spans="1:155" ht="24.75" customHeight="1" x14ac:dyDescent="0.2">
      <c r="A23" s="109" t="s">
        <v>279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s="155" customFormat="1" ht="35.25" customHeight="1" x14ac:dyDescent="0.2">
      <c r="A27" s="150" t="s">
        <v>163</v>
      </c>
    </row>
    <row r="28" spans="1:155" s="155" customFormat="1" ht="35.25" customHeight="1" x14ac:dyDescent="0.2">
      <c r="A28" s="150" t="s">
        <v>188</v>
      </c>
    </row>
    <row r="29" spans="1:155" s="155" customFormat="1" ht="35.25" customHeight="1" x14ac:dyDescent="0.2">
      <c r="A29" s="150" t="s">
        <v>164</v>
      </c>
    </row>
    <row r="30" spans="1:155" s="155" customFormat="1" ht="13.5" customHeight="1" x14ac:dyDescent="0.2">
      <c r="A30" s="150" t="s">
        <v>165</v>
      </c>
    </row>
    <row r="31" spans="1:155" s="155" customFormat="1" ht="35.25" customHeight="1" x14ac:dyDescent="0.2">
      <c r="A31" s="150" t="s">
        <v>162</v>
      </c>
    </row>
    <row r="32" spans="1:155"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row>
    <row r="33" spans="1:155"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row>
    <row r="34" spans="1:155" ht="15" customHeight="1" x14ac:dyDescent="0.2">
      <c r="A34" s="189" t="s">
        <v>247</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row>
    <row r="35" spans="1:155"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row>
    <row r="36" spans="1:155" ht="53.25" customHeight="1" x14ac:dyDescent="0.2">
      <c r="A36" s="228" t="s">
        <v>304</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row>
    <row r="37" spans="1:155" ht="12.75" customHeight="1" x14ac:dyDescent="0.2">
      <c r="A37" s="22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row>
    <row r="38" spans="1:155" s="11" customFormat="1" ht="15" customHeight="1" x14ac:dyDescent="0.2">
      <c r="A38" s="262" t="s">
        <v>103</v>
      </c>
    </row>
    <row r="39" spans="1:155" ht="15" customHeight="1" x14ac:dyDescent="0.2">
      <c r="A39" s="263"/>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row>
    <row r="40" spans="1:155" ht="51" customHeight="1" x14ac:dyDescent="0.2">
      <c r="A40" s="26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row>
    <row r="41" spans="1:155" x14ac:dyDescent="0.2">
      <c r="A41" s="144"/>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row>
    <row r="42" spans="1:155" ht="36" x14ac:dyDescent="0.2">
      <c r="A42" s="144" t="s">
        <v>105</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row>
    <row r="43" spans="1:155" x14ac:dyDescent="0.2">
      <c r="A43" s="13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row>
    <row r="44" spans="1:155" ht="36" x14ac:dyDescent="0.2">
      <c r="A44" s="176" t="s">
        <v>180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row>
    <row r="45" spans="1:155" x14ac:dyDescent="0.2">
      <c r="A45" s="205" t="s">
        <v>280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row>
    <row r="46" spans="1:155" s="11" customFormat="1" x14ac:dyDescent="0.2">
      <c r="A46" s="189"/>
    </row>
    <row r="47" spans="1:155" s="11" customFormat="1" x14ac:dyDescent="0.2">
      <c r="A47" s="137" t="s">
        <v>65</v>
      </c>
    </row>
    <row r="48" spans="1:155" s="11" customFormat="1" ht="42" customHeight="1" x14ac:dyDescent="0.2">
      <c r="A48" s="144" t="s">
        <v>104</v>
      </c>
    </row>
    <row r="49" spans="1:1" s="11" customFormat="1" ht="40.5" customHeight="1" x14ac:dyDescent="0.2">
      <c r="A49" s="144" t="s">
        <v>105</v>
      </c>
    </row>
    <row r="50" spans="1:1" s="11" customFormat="1" x14ac:dyDescent="0.2">
      <c r="A50" s="189"/>
    </row>
    <row r="51" spans="1:1" s="11" customFormat="1" ht="12.75" customHeight="1" x14ac:dyDescent="0.2">
      <c r="A51" s="137" t="s">
        <v>248</v>
      </c>
    </row>
    <row r="52" spans="1:1" s="11" customFormat="1" ht="24"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customHeight="1" x14ac:dyDescent="0.2">
      <c r="A57" s="19"/>
    </row>
    <row r="58" spans="1:1" s="11" customFormat="1" x14ac:dyDescent="0.2">
      <c r="A58" s="190" t="s">
        <v>282</v>
      </c>
    </row>
    <row r="59" spans="1:1" s="11" customFormat="1" x14ac:dyDescent="0.2">
      <c r="A59" s="192" t="s">
        <v>251</v>
      </c>
    </row>
    <row r="60" spans="1:1" s="11" customFormat="1" ht="13.5" customHeight="1" x14ac:dyDescent="0.2">
      <c r="A60" s="19"/>
    </row>
    <row r="61" spans="1:1" s="11" customFormat="1" ht="48" x14ac:dyDescent="0.2">
      <c r="A61" s="220"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55" s="11" customFormat="1" ht="77.25" customHeight="1" x14ac:dyDescent="0.2">
      <c r="A65" s="194" t="s">
        <v>284</v>
      </c>
    </row>
    <row r="66" spans="1:155" s="11" customFormat="1" ht="24.75" thickBot="1" x14ac:dyDescent="0.25">
      <c r="A66" s="195" t="s">
        <v>128</v>
      </c>
    </row>
    <row r="67" spans="1:155" s="11" customFormat="1" x14ac:dyDescent="0.2">
      <c r="A67" s="5"/>
    </row>
    <row r="68" spans="1:155" s="11" customFormat="1" ht="24" x14ac:dyDescent="0.2">
      <c r="A68" s="135" t="s">
        <v>252</v>
      </c>
    </row>
    <row r="69" spans="1:155" s="11" customFormat="1" x14ac:dyDescent="0.2">
      <c r="A69" s="180" t="s">
        <v>289</v>
      </c>
    </row>
    <row r="70" spans="1:155" s="11" customFormat="1" x14ac:dyDescent="0.2">
      <c r="A70" s="174" t="s">
        <v>182</v>
      </c>
    </row>
    <row r="71" spans="1:155" x14ac:dyDescent="0.2">
      <c r="A71" s="144"/>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row>
    <row r="72" spans="1:155" x14ac:dyDescent="0.2">
      <c r="A72" s="180" t="s">
        <v>194</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row>
    <row r="73" spans="1:155" x14ac:dyDescent="0.2">
      <c r="A73" s="174" t="s">
        <v>253</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row>
    <row r="74" spans="1:155" s="11" customFormat="1" x14ac:dyDescent="0.2">
      <c r="A74" s="144"/>
    </row>
    <row r="75" spans="1:155" s="11" customFormat="1" x14ac:dyDescent="0.2">
      <c r="A75" s="180" t="s">
        <v>287</v>
      </c>
    </row>
    <row r="76" spans="1:155" s="11" customFormat="1" x14ac:dyDescent="0.2">
      <c r="A76" s="174" t="s">
        <v>285</v>
      </c>
    </row>
    <row r="77" spans="1:155" s="11" customFormat="1" x14ac:dyDescent="0.2">
      <c r="A77" s="144"/>
    </row>
    <row r="78" spans="1:155" s="11" customFormat="1" ht="36" x14ac:dyDescent="0.2">
      <c r="A78" s="220" t="s">
        <v>288</v>
      </c>
    </row>
    <row r="79" spans="1:155" s="11" customFormat="1" x14ac:dyDescent="0.2">
      <c r="A79" s="174" t="s">
        <v>285</v>
      </c>
    </row>
    <row r="80" spans="1:155" s="11" customFormat="1" x14ac:dyDescent="0.2">
      <c r="A80" s="144"/>
    </row>
    <row r="81" spans="1:155" s="11" customFormat="1" ht="13.5" thickBot="1" x14ac:dyDescent="0.25">
      <c r="A81" s="196"/>
    </row>
    <row r="82" spans="1:155" s="11" customFormat="1" ht="72" x14ac:dyDescent="0.2">
      <c r="A82" s="197" t="s">
        <v>286</v>
      </c>
    </row>
    <row r="83" spans="1:155" s="11" customFormat="1" ht="24.75" thickBot="1" x14ac:dyDescent="0.25">
      <c r="A83" s="198" t="s">
        <v>254</v>
      </c>
    </row>
    <row r="84" spans="1:155" s="11" customFormat="1" x14ac:dyDescent="0.2">
      <c r="A84" s="31"/>
    </row>
    <row r="85" spans="1:155" s="11" customFormat="1" x14ac:dyDescent="0.2">
      <c r="A85" s="31"/>
    </row>
    <row r="86" spans="1:155" s="11" customFormat="1" x14ac:dyDescent="0.2">
      <c r="A86" s="31"/>
    </row>
    <row r="87" spans="1:155" s="11" customFormat="1" x14ac:dyDescent="0.2">
      <c r="A87" s="31"/>
    </row>
    <row r="88" spans="1:155" s="11" customFormat="1" x14ac:dyDescent="0.2">
      <c r="A88" s="31"/>
    </row>
    <row r="89" spans="1:155" s="11" customFormat="1" x14ac:dyDescent="0.2">
      <c r="A89" s="31"/>
    </row>
    <row r="90" spans="1:155" s="11" customFormat="1" x14ac:dyDescent="0.2">
      <c r="A90" s="31"/>
    </row>
    <row r="91" spans="1:155" s="11" customFormat="1" x14ac:dyDescent="0.2">
      <c r="A91" s="199"/>
    </row>
    <row r="92" spans="1:155" x14ac:dyDescent="0.2">
      <c r="A92" s="143"/>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row>
    <row r="93" spans="1:155" x14ac:dyDescent="0.2">
      <c r="A93" s="14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row>
    <row r="94" spans="1:155" x14ac:dyDescent="0.2">
      <c r="A94" s="143"/>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row>
    <row r="95" spans="1:155" x14ac:dyDescent="0.2">
      <c r="A95" s="143"/>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row>
    <row r="96" spans="1:155" x14ac:dyDescent="0.2">
      <c r="A96" s="143"/>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row>
    <row r="97" spans="1:155"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row>
    <row r="98" spans="1:155"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row>
    <row r="99" spans="1:155"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row>
    <row r="100" spans="1:155"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row>
    <row r="101" spans="1:155"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row>
    <row r="102" spans="1:155"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row>
    <row r="103" spans="1:155"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row>
    <row r="104" spans="1:155"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row>
    <row r="105" spans="1:155"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row>
    <row r="106" spans="1:155"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row>
    <row r="107" spans="1:155"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row>
    <row r="108" spans="1:155"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row>
    <row r="109" spans="1:155"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row>
    <row r="110" spans="1:155"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row>
    <row r="111" spans="1:155"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row>
    <row r="112" spans="1:155"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row>
    <row r="113" spans="1:155"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row>
    <row r="114" spans="1:155"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row>
    <row r="115" spans="1:155"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row>
    <row r="116" spans="1:155"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row>
    <row r="117" spans="1:155"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row>
    <row r="118" spans="1:155"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row>
    <row r="119" spans="1:155"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row>
    <row r="120" spans="1:155"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row>
    <row r="121" spans="1:155"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row>
    <row r="122" spans="1:155"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row>
    <row r="123" spans="1:155"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row>
    <row r="124" spans="1:155"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row>
    <row r="125" spans="1:155"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row>
    <row r="126" spans="1:155"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row>
    <row r="127" spans="1:155"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row>
    <row r="128" spans="1:155"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row>
    <row r="129" spans="1:155"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row>
    <row r="130" spans="1:155"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row>
    <row r="131" spans="1:155"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row>
    <row r="132" spans="1:155"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row>
    <row r="133" spans="1:155"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row>
    <row r="134" spans="1:155"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row>
    <row r="135" spans="1:155"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row>
    <row r="136" spans="1:155"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row>
    <row r="137" spans="1:155"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row>
    <row r="138" spans="1:155"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row>
    <row r="139" spans="1:155"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row>
    <row r="140" spans="1:155"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row>
    <row r="141" spans="1:155"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row>
    <row r="142" spans="1:155"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row>
    <row r="143" spans="1:155"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row>
    <row r="144" spans="1:155"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row>
    <row r="145" spans="1:155"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row>
    <row r="146" spans="1:155"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row>
    <row r="147" spans="1:155"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row>
    <row r="148" spans="1:155"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row>
    <row r="149" spans="1:155"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row>
    <row r="150" spans="1:155"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row>
    <row r="151" spans="1:155"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row>
    <row r="152" spans="1:155"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row>
    <row r="153" spans="1:155"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row>
    <row r="154" spans="1:155"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row>
    <row r="155" spans="1:155"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row>
    <row r="156" spans="1:155"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row>
    <row r="157" spans="1:155"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row>
    <row r="158" spans="1:155"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row>
    <row r="159" spans="1:155"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row>
    <row r="160" spans="1:155"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row>
    <row r="161" spans="1:155"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row>
    <row r="162" spans="1:155"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row>
    <row r="163" spans="1:155"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row>
    <row r="164" spans="1:155"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row>
    <row r="165" spans="1:155"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row>
    <row r="166" spans="1:155"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row>
    <row r="167" spans="1:155"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row>
    <row r="168" spans="1:155"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row>
    <row r="169" spans="1:155"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row>
    <row r="170" spans="1:155"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row>
    <row r="171" spans="1:155"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row>
    <row r="172" spans="1:155"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row>
    <row r="173" spans="1:155"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row>
    <row r="174" spans="1:155"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row>
    <row r="175" spans="1:155"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row>
    <row r="176" spans="1:155"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row>
    <row r="177" spans="1:155"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row>
    <row r="178" spans="1:155"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row>
    <row r="179" spans="1:155"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row>
    <row r="180" spans="1:155"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row>
    <row r="181" spans="1:155"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row>
    <row r="182" spans="1:155"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row>
    <row r="183" spans="1:155"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row>
    <row r="184" spans="1:155"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row>
    <row r="185" spans="1:155"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row>
    <row r="186" spans="1:155"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row>
    <row r="187" spans="1:155"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row>
    <row r="188" spans="1:155"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row>
    <row r="189" spans="1:155"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row>
    <row r="190" spans="1:155"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row>
    <row r="191" spans="1:155"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row>
    <row r="192" spans="1:155"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row>
    <row r="193" spans="1:155"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row>
    <row r="194" spans="1:155"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row>
    <row r="195" spans="1:155"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row>
    <row r="196" spans="1:155"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row>
    <row r="197" spans="1:155"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row>
    <row r="198" spans="1:155"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row>
    <row r="199" spans="1:155"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row>
    <row r="200" spans="1:155"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row>
    <row r="201" spans="1:155"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row>
    <row r="202" spans="1:155"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row>
    <row r="203" spans="1:155"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row>
    <row r="204" spans="1:155"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row>
    <row r="205" spans="1:155"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row>
    <row r="206" spans="1:155"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row>
    <row r="207" spans="1:155"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row>
    <row r="208" spans="1:155"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row>
    <row r="209" spans="1:155"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row>
    <row r="210" spans="1:155"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row>
    <row r="211" spans="1:155"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row>
    <row r="212" spans="1:155"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row>
    <row r="213" spans="1:155"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row>
    <row r="214" spans="1:155"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row>
    <row r="215" spans="1:155"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row>
    <row r="216" spans="1:155"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row>
    <row r="217" spans="1:155"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row>
    <row r="218" spans="1:155"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row>
    <row r="219" spans="1:155"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row>
    <row r="220" spans="1:155"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row>
    <row r="221" spans="1:155"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row>
    <row r="222" spans="1:155"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row>
    <row r="223" spans="1:155"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row>
    <row r="224" spans="1:155"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row>
    <row r="225" spans="1:155"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row>
    <row r="226" spans="1:155"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row>
    <row r="227" spans="1:155"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row>
    <row r="228" spans="1:155"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row>
    <row r="229" spans="1:155"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row>
    <row r="230" spans="1:155"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row>
    <row r="231" spans="1:155"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row>
    <row r="232" spans="1:155"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row>
    <row r="233" spans="1:155"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row>
    <row r="234" spans="1:155"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row>
    <row r="235" spans="1:155"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row>
    <row r="236" spans="1:155"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row>
    <row r="237" spans="1:155"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row>
    <row r="238" spans="1:155"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row>
    <row r="239" spans="1:155"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row>
    <row r="240" spans="1:155"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row>
    <row r="241" spans="1:155"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row>
    <row r="242" spans="1:155"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row>
    <row r="243" spans="1:155"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row>
    <row r="244" spans="1:155"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244"/>
  <sheetViews>
    <sheetView workbookViewId="0">
      <pane xSplit="1" topLeftCell="B1" activePane="topRight" state="frozen"/>
      <selection activeCell="A10" sqref="A10"/>
      <selection pane="topRight" activeCell="X1" sqref="X1:AF1048576"/>
    </sheetView>
  </sheetViews>
  <sheetFormatPr defaultRowHeight="12.75" x14ac:dyDescent="0.2"/>
  <cols>
    <col min="1" max="1" width="49.5703125" style="5" customWidth="1"/>
    <col min="2" max="162" width="9.5703125" style="106" customWidth="1"/>
  </cols>
  <sheetData>
    <row r="1" spans="1:162" ht="24" x14ac:dyDescent="0.2">
      <c r="A1" s="47" t="s">
        <v>50</v>
      </c>
    </row>
    <row r="2" spans="1:162" x14ac:dyDescent="0.2">
      <c r="A2" s="188" t="s">
        <v>245</v>
      </c>
    </row>
    <row r="3" spans="1:162" x14ac:dyDescent="0.2">
      <c r="A3" s="132" t="s">
        <v>255</v>
      </c>
    </row>
    <row r="4" spans="1:162" s="11" customFormat="1" ht="21.75" customHeight="1" x14ac:dyDescent="0.2">
      <c r="A4" s="74" t="s">
        <v>52</v>
      </c>
      <c r="B4" s="73">
        <f>'НСЛ| FIT18'!B4</f>
        <v>45809</v>
      </c>
      <c r="C4" s="73">
        <f>'НСЛ| FIT18'!C4</f>
        <v>45810</v>
      </c>
      <c r="D4" s="73">
        <f>'НСЛ| FIT18'!D4</f>
        <v>45815</v>
      </c>
      <c r="E4" s="73">
        <f>'НСЛ| FIT18'!E4</f>
        <v>45817</v>
      </c>
      <c r="F4" s="73">
        <f>'НСЛ| FIT18'!F4</f>
        <v>45821</v>
      </c>
      <c r="G4" s="73">
        <f>'НСЛ| FIT18'!G4</f>
        <v>45823</v>
      </c>
      <c r="H4" s="73">
        <f>'НСЛ| FIT18'!H4</f>
        <v>45828</v>
      </c>
      <c r="I4" s="73">
        <f>'НСЛ| FIT18'!I4</f>
        <v>45831</v>
      </c>
      <c r="J4" s="73">
        <f>'НСЛ| FIT18'!J4</f>
        <v>45836</v>
      </c>
      <c r="K4" s="73">
        <f>'НСЛ| FIT18'!K4</f>
        <v>45839</v>
      </c>
      <c r="L4" s="73">
        <f>'НСЛ| FIT18'!L4</f>
        <v>45851</v>
      </c>
      <c r="M4" s="73">
        <f>'НСЛ| FIT18'!M4</f>
        <v>45852</v>
      </c>
      <c r="N4" s="73">
        <f>'НСЛ| FIT18'!N4</f>
        <v>45858</v>
      </c>
      <c r="O4" s="73">
        <f>'НСЛ| FIT18'!O4</f>
        <v>45863</v>
      </c>
      <c r="P4" s="73">
        <f>'НСЛ| FIT18'!P4</f>
        <v>45865</v>
      </c>
      <c r="Q4" s="73">
        <f>'НСЛ| FIT18'!Q4</f>
        <v>45870</v>
      </c>
      <c r="R4" s="73">
        <f>'НСЛ| FIT18'!R4</f>
        <v>45872</v>
      </c>
      <c r="S4" s="73">
        <f>'НСЛ| FIT18'!S4</f>
        <v>45877</v>
      </c>
      <c r="T4" s="73">
        <f>'НСЛ| FIT18'!T4</f>
        <v>45879</v>
      </c>
      <c r="U4" s="73">
        <f>'НСЛ| FIT18'!U4</f>
        <v>45884</v>
      </c>
      <c r="V4" s="73">
        <f>'НСЛ| FIT18'!V4</f>
        <v>45886</v>
      </c>
      <c r="W4" s="73">
        <f>'НСЛ| FIT18'!W4</f>
        <v>45891</v>
      </c>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row>
    <row r="5" spans="1:162" s="11" customFormat="1" ht="21.75" customHeight="1" x14ac:dyDescent="0.2">
      <c r="A5" s="74"/>
      <c r="B5" s="73">
        <f>'НСЛ| FIT18'!B5</f>
        <v>45809</v>
      </c>
      <c r="C5" s="73">
        <f>'НСЛ| FIT18'!C5</f>
        <v>45814</v>
      </c>
      <c r="D5" s="73">
        <f>'НСЛ| FIT18'!D5</f>
        <v>45816</v>
      </c>
      <c r="E5" s="73">
        <f>'НСЛ| FIT18'!E5</f>
        <v>45820</v>
      </c>
      <c r="F5" s="73">
        <f>'НСЛ| FIT18'!F5</f>
        <v>45822</v>
      </c>
      <c r="G5" s="73">
        <f>'НСЛ| FIT18'!G5</f>
        <v>45827</v>
      </c>
      <c r="H5" s="73">
        <f>'НСЛ| FIT18'!H5</f>
        <v>45830</v>
      </c>
      <c r="I5" s="73">
        <f>'НСЛ| FIT18'!I5</f>
        <v>45835</v>
      </c>
      <c r="J5" s="73">
        <f>'НСЛ| FIT18'!J5</f>
        <v>45838</v>
      </c>
      <c r="K5" s="73">
        <f>'НСЛ| FIT18'!K5</f>
        <v>45850</v>
      </c>
      <c r="L5" s="73">
        <f>'НСЛ| FIT18'!L5</f>
        <v>45851</v>
      </c>
      <c r="M5" s="73">
        <f>'НСЛ| FIT18'!M5</f>
        <v>45857</v>
      </c>
      <c r="N5" s="73">
        <f>'НСЛ| FIT18'!N5</f>
        <v>45862</v>
      </c>
      <c r="O5" s="73">
        <f>'НСЛ| FIT18'!O5</f>
        <v>45864</v>
      </c>
      <c r="P5" s="73">
        <f>'НСЛ| FIT18'!P5</f>
        <v>45869</v>
      </c>
      <c r="Q5" s="73">
        <f>'НСЛ| FIT18'!Q5</f>
        <v>45871</v>
      </c>
      <c r="R5" s="73">
        <f>'НСЛ| FIT18'!R5</f>
        <v>45876</v>
      </c>
      <c r="S5" s="73">
        <f>'НСЛ| FIT18'!S5</f>
        <v>45878</v>
      </c>
      <c r="T5" s="73">
        <f>'НСЛ| FIT18'!T5</f>
        <v>45883</v>
      </c>
      <c r="U5" s="73">
        <f>'НСЛ| FIT18'!U5</f>
        <v>45885</v>
      </c>
      <c r="V5" s="73">
        <f>'НСЛ| FIT18'!V5</f>
        <v>45890</v>
      </c>
      <c r="W5" s="73">
        <f>'НСЛ| FIT18'!W5</f>
        <v>45892</v>
      </c>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row>
    <row r="6" spans="1:162"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row>
    <row r="7" spans="1:162" s="11" customFormat="1" x14ac:dyDescent="0.2">
      <c r="A7" s="42">
        <v>1</v>
      </c>
      <c r="B7" s="84">
        <f>'BAR BB| Open rates'!T6*0.9*0.87+25</f>
        <v>7150.3</v>
      </c>
      <c r="C7" s="84">
        <f>'BAR BB| Open rates'!U6*0.9*0.87+25</f>
        <v>5506</v>
      </c>
      <c r="D7" s="84">
        <f>'BAR BB| Open rates'!V6*0.9*0.87+25</f>
        <v>7150.3</v>
      </c>
      <c r="E7" s="84">
        <f>'BAR BB| Open rates'!W6*0.9*0.87+25</f>
        <v>4723</v>
      </c>
      <c r="F7" s="84">
        <f>'BAR BB| Open rates'!X6*0.9*0.87+25</f>
        <v>4723</v>
      </c>
      <c r="G7" s="84">
        <f>'BAR BB| Open rates'!Y6*0.9*0.87+25</f>
        <v>4723</v>
      </c>
      <c r="H7" s="84">
        <f>'BAR BB| Open rates'!Z6*0.9*0.87+25</f>
        <v>4723</v>
      </c>
      <c r="I7" s="84">
        <f>'BAR BB| Open rates'!AB6*0.9*0.87+25</f>
        <v>4723</v>
      </c>
      <c r="J7" s="84">
        <f>'BAR BB| Open rates'!AC6*0.9*0.87+25</f>
        <v>10908.7</v>
      </c>
      <c r="K7" s="84">
        <f>'BAR BB| Open rates'!AD6*0.9*0.87+25</f>
        <v>10908.7</v>
      </c>
      <c r="L7" s="84">
        <f>'BAR BB| Open rates'!AE6*0.9*0.87+25</f>
        <v>10908.7</v>
      </c>
      <c r="M7" s="84">
        <f>'BAR BB| Open rates'!AF6*0.9*0.87+25</f>
        <v>10908.7</v>
      </c>
      <c r="N7" s="84">
        <f>'BAR BB| Open rates'!AG6*0.9*0.87+25</f>
        <v>10908.7</v>
      </c>
      <c r="O7" s="84">
        <f>'BAR BB| Open rates'!AH6*0.9*0.87+25</f>
        <v>10908.7</v>
      </c>
      <c r="P7" s="84">
        <f>'BAR BB| Open rates'!AI6*0.9*0.87+25</f>
        <v>10908.7</v>
      </c>
      <c r="Q7" s="84">
        <f>'BAR BB| Open rates'!AJ6*0.9*0.87+25</f>
        <v>10908.7</v>
      </c>
      <c r="R7" s="84">
        <f>'BAR BB| Open rates'!AK6*0.9*0.87+25</f>
        <v>10908.7</v>
      </c>
      <c r="S7" s="84">
        <f>'BAR BB| Open rates'!AL6*0.9*0.87+25</f>
        <v>10908.7</v>
      </c>
      <c r="T7" s="84">
        <f>'BAR BB| Open rates'!AM6*0.9*0.87+25</f>
        <v>10908.7</v>
      </c>
      <c r="U7" s="84">
        <f>'BAR BB| Open rates'!AN6*0.9*0.87+25</f>
        <v>10908.7</v>
      </c>
      <c r="V7" s="84">
        <f>'BAR BB| Open rates'!AO6*0.9*0.87+25</f>
        <v>8559.7000000000007</v>
      </c>
      <c r="W7" s="84">
        <f>'BAR BB| Open rates'!AP6*0.9*0.87+25</f>
        <v>8559.7000000000007</v>
      </c>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row>
    <row r="8" spans="1:162" s="11" customFormat="1" x14ac:dyDescent="0.2">
      <c r="A8" s="42">
        <v>2</v>
      </c>
      <c r="B8" s="84">
        <f>'BAR BB| Open rates'!T7*0.9*0.87+25</f>
        <v>8324.7999999999993</v>
      </c>
      <c r="C8" s="84">
        <f>'BAR BB| Open rates'!U7*0.9*0.87+25</f>
        <v>6680.5</v>
      </c>
      <c r="D8" s="84">
        <f>'BAR BB| Open rates'!V7*0.9*0.87+25</f>
        <v>8324.7999999999993</v>
      </c>
      <c r="E8" s="84">
        <f>'BAR BB| Open rates'!W7*0.9*0.87+25</f>
        <v>5897.5</v>
      </c>
      <c r="F8" s="84">
        <f>'BAR BB| Open rates'!X7*0.9*0.87+25</f>
        <v>5897.5</v>
      </c>
      <c r="G8" s="84">
        <f>'BAR BB| Open rates'!Y7*0.9*0.87+25</f>
        <v>5897.5</v>
      </c>
      <c r="H8" s="84">
        <f>'BAR BB| Open rates'!Z7*0.9*0.87+25</f>
        <v>5897.5</v>
      </c>
      <c r="I8" s="84">
        <f>'BAR BB| Open rates'!AB7*0.9*0.87+25</f>
        <v>5897.5</v>
      </c>
      <c r="J8" s="84">
        <f>'BAR BB| Open rates'!AC7*0.9*0.87+25</f>
        <v>12083.2</v>
      </c>
      <c r="K8" s="84">
        <f>'BAR BB| Open rates'!AD7*0.9*0.87+25</f>
        <v>12083.2</v>
      </c>
      <c r="L8" s="84">
        <f>'BAR BB| Open rates'!AE7*0.9*0.87+25</f>
        <v>12083.2</v>
      </c>
      <c r="M8" s="84">
        <f>'BAR BB| Open rates'!AF7*0.9*0.87+25</f>
        <v>12083.2</v>
      </c>
      <c r="N8" s="84">
        <f>'BAR BB| Open rates'!AG7*0.9*0.87+25</f>
        <v>12083.2</v>
      </c>
      <c r="O8" s="84">
        <f>'BAR BB| Open rates'!AH7*0.9*0.87+25</f>
        <v>12083.2</v>
      </c>
      <c r="P8" s="84">
        <f>'BAR BB| Open rates'!AI7*0.9*0.87+25</f>
        <v>12083.2</v>
      </c>
      <c r="Q8" s="84">
        <f>'BAR BB| Open rates'!AJ7*0.9*0.87+25</f>
        <v>12083.2</v>
      </c>
      <c r="R8" s="84">
        <f>'BAR BB| Open rates'!AK7*0.9*0.87+25</f>
        <v>12083.2</v>
      </c>
      <c r="S8" s="84">
        <f>'BAR BB| Open rates'!AL7*0.9*0.87+25</f>
        <v>12083.2</v>
      </c>
      <c r="T8" s="84">
        <f>'BAR BB| Open rates'!AM7*0.9*0.87+25</f>
        <v>12083.2</v>
      </c>
      <c r="U8" s="84">
        <f>'BAR BB| Open rates'!AN7*0.9*0.87+25</f>
        <v>12083.2</v>
      </c>
      <c r="V8" s="84">
        <f>'BAR BB| Open rates'!AO7*0.9*0.87+25</f>
        <v>9734.2000000000007</v>
      </c>
      <c r="W8" s="84">
        <f>'BAR BB| Open rates'!AP7*0.9*0.87+25</f>
        <v>9734.2000000000007</v>
      </c>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row>
    <row r="9" spans="1:162"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row>
    <row r="10" spans="1:162" s="11" customFormat="1" x14ac:dyDescent="0.2">
      <c r="A10" s="42">
        <v>1</v>
      </c>
      <c r="B10" s="84">
        <f>'BAR BB| Open rates'!T9*0.9*0.87+25</f>
        <v>8716.2999999999993</v>
      </c>
      <c r="C10" s="84">
        <f>'BAR BB| Open rates'!U9*0.9*0.87+25</f>
        <v>7072</v>
      </c>
      <c r="D10" s="84">
        <f>'BAR BB| Open rates'!V9*0.9*0.87+25</f>
        <v>8716.2999999999993</v>
      </c>
      <c r="E10" s="84">
        <f>'BAR BB| Open rates'!W9*0.9*0.87+25</f>
        <v>6289</v>
      </c>
      <c r="F10" s="84">
        <f>'BAR BB| Open rates'!X9*0.9*0.87+25</f>
        <v>6289</v>
      </c>
      <c r="G10" s="84">
        <f>'BAR BB| Open rates'!Y9*0.9*0.87+25</f>
        <v>6289</v>
      </c>
      <c r="H10" s="84">
        <f>'BAR BB| Open rates'!Z9*0.9*0.87+25</f>
        <v>6289</v>
      </c>
      <c r="I10" s="84">
        <f>'BAR BB| Open rates'!AB9*0.9*0.87+25</f>
        <v>6289</v>
      </c>
      <c r="J10" s="84">
        <f>'BAR BB| Open rates'!AC9*0.9*0.87+25</f>
        <v>12474.7</v>
      </c>
      <c r="K10" s="84">
        <f>'BAR BB| Open rates'!AD9*0.9*0.87+25</f>
        <v>12474.7</v>
      </c>
      <c r="L10" s="84">
        <f>'BAR BB| Open rates'!AE9*0.9*0.87+25</f>
        <v>12474.7</v>
      </c>
      <c r="M10" s="84">
        <f>'BAR BB| Open rates'!AF9*0.9*0.87+25</f>
        <v>12474.7</v>
      </c>
      <c r="N10" s="84">
        <f>'BAR BB| Open rates'!AG9*0.9*0.87+25</f>
        <v>12474.7</v>
      </c>
      <c r="O10" s="84">
        <f>'BAR BB| Open rates'!AH9*0.9*0.87+25</f>
        <v>12474.7</v>
      </c>
      <c r="P10" s="84">
        <f>'BAR BB| Open rates'!AI9*0.9*0.87+25</f>
        <v>12474.7</v>
      </c>
      <c r="Q10" s="84">
        <f>'BAR BB| Open rates'!AJ9*0.9*0.87+25</f>
        <v>12474.7</v>
      </c>
      <c r="R10" s="84">
        <f>'BAR BB| Open rates'!AK9*0.9*0.87+25</f>
        <v>12474.7</v>
      </c>
      <c r="S10" s="84">
        <f>'BAR BB| Open rates'!AL9*0.9*0.87+25</f>
        <v>12474.7</v>
      </c>
      <c r="T10" s="84">
        <f>'BAR BB| Open rates'!AM9*0.9*0.87+25</f>
        <v>12474.7</v>
      </c>
      <c r="U10" s="84">
        <f>'BAR BB| Open rates'!AN9*0.9*0.87+25</f>
        <v>12474.7</v>
      </c>
      <c r="V10" s="84">
        <f>'BAR BB| Open rates'!AO9*0.9*0.87+25</f>
        <v>10125.700000000001</v>
      </c>
      <c r="W10" s="84">
        <f>'BAR BB| Open rates'!AP9*0.9*0.87+25</f>
        <v>10125.700000000001</v>
      </c>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row>
    <row r="11" spans="1:162" s="11" customFormat="1" x14ac:dyDescent="0.2">
      <c r="A11" s="42">
        <v>2</v>
      </c>
      <c r="B11" s="84">
        <f>'BAR BB| Open rates'!T10*0.9*0.87+25</f>
        <v>9890.7999999999993</v>
      </c>
      <c r="C11" s="84">
        <f>'BAR BB| Open rates'!U10*0.9*0.87+25</f>
        <v>8246.5</v>
      </c>
      <c r="D11" s="84">
        <f>'BAR BB| Open rates'!V10*0.9*0.87+25</f>
        <v>9890.7999999999993</v>
      </c>
      <c r="E11" s="84">
        <f>'BAR BB| Open rates'!W10*0.9*0.87+25</f>
        <v>7463.5</v>
      </c>
      <c r="F11" s="84">
        <f>'BAR BB| Open rates'!X10*0.9*0.87+25</f>
        <v>7463.5</v>
      </c>
      <c r="G11" s="84">
        <f>'BAR BB| Open rates'!Y10*0.9*0.87+25</f>
        <v>7463.5</v>
      </c>
      <c r="H11" s="84">
        <f>'BAR BB| Open rates'!Z10*0.9*0.87+25</f>
        <v>7463.5</v>
      </c>
      <c r="I11" s="84">
        <f>'BAR BB| Open rates'!AB10*0.9*0.87+25</f>
        <v>7463.5</v>
      </c>
      <c r="J11" s="84">
        <f>'BAR BB| Open rates'!AC10*0.9*0.87+25</f>
        <v>13649.2</v>
      </c>
      <c r="K11" s="84">
        <f>'BAR BB| Open rates'!AD10*0.9*0.87+25</f>
        <v>13649.2</v>
      </c>
      <c r="L11" s="84">
        <f>'BAR BB| Open rates'!AE10*0.9*0.87+25</f>
        <v>13649.2</v>
      </c>
      <c r="M11" s="84">
        <f>'BAR BB| Open rates'!AF10*0.9*0.87+25</f>
        <v>13649.2</v>
      </c>
      <c r="N11" s="84">
        <f>'BAR BB| Open rates'!AG10*0.9*0.87+25</f>
        <v>13649.2</v>
      </c>
      <c r="O11" s="84">
        <f>'BAR BB| Open rates'!AH10*0.9*0.87+25</f>
        <v>13649.2</v>
      </c>
      <c r="P11" s="84">
        <f>'BAR BB| Open rates'!AI10*0.9*0.87+25</f>
        <v>13649.2</v>
      </c>
      <c r="Q11" s="84">
        <f>'BAR BB| Open rates'!AJ10*0.9*0.87+25</f>
        <v>13649.2</v>
      </c>
      <c r="R11" s="84">
        <f>'BAR BB| Open rates'!AK10*0.9*0.87+25</f>
        <v>13649.2</v>
      </c>
      <c r="S11" s="84">
        <f>'BAR BB| Open rates'!AL10*0.9*0.87+25</f>
        <v>13649.2</v>
      </c>
      <c r="T11" s="84">
        <f>'BAR BB| Open rates'!AM10*0.9*0.87+25</f>
        <v>13649.2</v>
      </c>
      <c r="U11" s="84">
        <f>'BAR BB| Open rates'!AN10*0.9*0.87+25</f>
        <v>13649.2</v>
      </c>
      <c r="V11" s="84">
        <f>'BAR BB| Open rates'!AO10*0.9*0.87+25</f>
        <v>11300.2</v>
      </c>
      <c r="W11" s="84">
        <f>'BAR BB| Open rates'!AP10*0.9*0.87+25</f>
        <v>11300.2</v>
      </c>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row>
    <row r="12" spans="1:162"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row>
    <row r="13" spans="1:162" s="11" customFormat="1" x14ac:dyDescent="0.2">
      <c r="A13" s="42">
        <v>1</v>
      </c>
      <c r="B13" s="84">
        <f>'BAR BB| Open rates'!T12*0.9*0.87+25</f>
        <v>9499.2999999999993</v>
      </c>
      <c r="C13" s="84">
        <f>'BAR BB| Open rates'!U12*0.9*0.87+25</f>
        <v>7855</v>
      </c>
      <c r="D13" s="84">
        <f>'BAR BB| Open rates'!V12*0.9*0.87+25</f>
        <v>9499.2999999999993</v>
      </c>
      <c r="E13" s="84">
        <f>'BAR BB| Open rates'!W12*0.9*0.87+25</f>
        <v>7072</v>
      </c>
      <c r="F13" s="84">
        <f>'BAR BB| Open rates'!X12*0.9*0.87+25</f>
        <v>7072</v>
      </c>
      <c r="G13" s="84">
        <f>'BAR BB| Open rates'!Y12*0.9*0.87+25</f>
        <v>7072</v>
      </c>
      <c r="H13" s="84">
        <f>'BAR BB| Open rates'!Z12*0.9*0.87+25</f>
        <v>7072</v>
      </c>
      <c r="I13" s="84">
        <f>'BAR BB| Open rates'!AB12*0.9*0.87+25</f>
        <v>7072</v>
      </c>
      <c r="J13" s="84">
        <f>'BAR BB| Open rates'!AC12*0.9*0.87+25</f>
        <v>13257.7</v>
      </c>
      <c r="K13" s="84">
        <f>'BAR BB| Open rates'!AD12*0.9*0.87+25</f>
        <v>13257.7</v>
      </c>
      <c r="L13" s="84">
        <f>'BAR BB| Open rates'!AE12*0.9*0.87+25</f>
        <v>13257.7</v>
      </c>
      <c r="M13" s="84">
        <f>'BAR BB| Open rates'!AF12*0.9*0.87+25</f>
        <v>13257.7</v>
      </c>
      <c r="N13" s="84">
        <f>'BAR BB| Open rates'!AG12*0.9*0.87+25</f>
        <v>13257.7</v>
      </c>
      <c r="O13" s="84">
        <f>'BAR BB| Open rates'!AH12*0.9*0.87+25</f>
        <v>13257.7</v>
      </c>
      <c r="P13" s="84">
        <f>'BAR BB| Open rates'!AI12*0.9*0.87+25</f>
        <v>13257.7</v>
      </c>
      <c r="Q13" s="84">
        <f>'BAR BB| Open rates'!AJ12*0.9*0.87+25</f>
        <v>13257.7</v>
      </c>
      <c r="R13" s="84">
        <f>'BAR BB| Open rates'!AK12*0.9*0.87+25</f>
        <v>13257.7</v>
      </c>
      <c r="S13" s="84">
        <f>'BAR BB| Open rates'!AL12*0.9*0.87+25</f>
        <v>13257.7</v>
      </c>
      <c r="T13" s="84">
        <f>'BAR BB| Open rates'!AM12*0.9*0.87+25</f>
        <v>13257.7</v>
      </c>
      <c r="U13" s="84">
        <f>'BAR BB| Open rates'!AN12*0.9*0.87+25</f>
        <v>13257.7</v>
      </c>
      <c r="V13" s="84">
        <f>'BAR BB| Open rates'!AO12*0.9*0.87+25</f>
        <v>10908.7</v>
      </c>
      <c r="W13" s="84">
        <f>'BAR BB| Open rates'!AP12*0.9*0.87+25</f>
        <v>10908.7</v>
      </c>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row>
    <row r="14" spans="1:162" s="11" customFormat="1" x14ac:dyDescent="0.2">
      <c r="A14" s="42">
        <v>2</v>
      </c>
      <c r="B14" s="84">
        <f>'BAR BB| Open rates'!T13*0.9*0.87+25</f>
        <v>10673.8</v>
      </c>
      <c r="C14" s="84">
        <f>'BAR BB| Open rates'!U13*0.9*0.87+25</f>
        <v>9029.5</v>
      </c>
      <c r="D14" s="84">
        <f>'BAR BB| Open rates'!V13*0.9*0.87+25</f>
        <v>10673.8</v>
      </c>
      <c r="E14" s="84">
        <f>'BAR BB| Open rates'!W13*0.9*0.87+25</f>
        <v>8246.5</v>
      </c>
      <c r="F14" s="84">
        <f>'BAR BB| Open rates'!X13*0.9*0.87+25</f>
        <v>8246.5</v>
      </c>
      <c r="G14" s="84">
        <f>'BAR BB| Open rates'!Y13*0.9*0.87+25</f>
        <v>8246.5</v>
      </c>
      <c r="H14" s="84">
        <f>'BAR BB| Open rates'!Z13*0.9*0.87+25</f>
        <v>8246.5</v>
      </c>
      <c r="I14" s="84">
        <f>'BAR BB| Open rates'!AB13*0.9*0.87+25</f>
        <v>8246.5</v>
      </c>
      <c r="J14" s="84">
        <f>'BAR BB| Open rates'!AC13*0.9*0.87+25</f>
        <v>14432.2</v>
      </c>
      <c r="K14" s="84">
        <f>'BAR BB| Open rates'!AD13*0.9*0.87+25</f>
        <v>14432.2</v>
      </c>
      <c r="L14" s="84">
        <f>'BAR BB| Open rates'!AE13*0.9*0.87+25</f>
        <v>14432.2</v>
      </c>
      <c r="M14" s="84">
        <f>'BAR BB| Open rates'!AF13*0.9*0.87+25</f>
        <v>14432.2</v>
      </c>
      <c r="N14" s="84">
        <f>'BAR BB| Open rates'!AG13*0.9*0.87+25</f>
        <v>14432.2</v>
      </c>
      <c r="O14" s="84">
        <f>'BAR BB| Open rates'!AH13*0.9*0.87+25</f>
        <v>14432.2</v>
      </c>
      <c r="P14" s="84">
        <f>'BAR BB| Open rates'!AI13*0.9*0.87+25</f>
        <v>14432.2</v>
      </c>
      <c r="Q14" s="84">
        <f>'BAR BB| Open rates'!AJ13*0.9*0.87+25</f>
        <v>14432.2</v>
      </c>
      <c r="R14" s="84">
        <f>'BAR BB| Open rates'!AK13*0.9*0.87+25</f>
        <v>14432.2</v>
      </c>
      <c r="S14" s="84">
        <f>'BAR BB| Open rates'!AL13*0.9*0.87+25</f>
        <v>14432.2</v>
      </c>
      <c r="T14" s="84">
        <f>'BAR BB| Open rates'!AM13*0.9*0.87+25</f>
        <v>14432.2</v>
      </c>
      <c r="U14" s="84">
        <f>'BAR BB| Open rates'!AN13*0.9*0.87+25</f>
        <v>14432.2</v>
      </c>
      <c r="V14" s="84">
        <f>'BAR BB| Open rates'!AO13*0.9*0.87+25</f>
        <v>12083.2</v>
      </c>
      <c r="W14" s="84">
        <f>'BAR BB| Open rates'!AP13*0.9*0.87+25</f>
        <v>12083.2</v>
      </c>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row>
    <row r="15" spans="1:162" x14ac:dyDescent="0.2">
      <c r="A15" s="123"/>
      <c r="B15"/>
      <c r="C15"/>
      <c r="D15"/>
      <c r="E15"/>
    </row>
    <row r="16" spans="1:162" ht="12.75" customHeight="1" x14ac:dyDescent="0.2">
      <c r="A16" s="231"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row>
    <row r="17" spans="1:162" x14ac:dyDescent="0.2">
      <c r="A17" s="231"/>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row>
    <row r="18" spans="1:162"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row>
    <row r="19" spans="1:162" s="11" customFormat="1" ht="184.5" customHeight="1" thickBot="1" x14ac:dyDescent="0.25">
      <c r="A19" s="204" t="s">
        <v>277</v>
      </c>
    </row>
    <row r="20" spans="1:162" s="11" customFormat="1" ht="10.5" customHeight="1" x14ac:dyDescent="0.2">
      <c r="A20" s="5"/>
    </row>
    <row r="21" spans="1:162" s="11" customFormat="1" ht="21.75" customHeight="1" x14ac:dyDescent="0.2">
      <c r="A21" s="87" t="s">
        <v>80</v>
      </c>
    </row>
    <row r="22" spans="1:162" s="11" customFormat="1" ht="24.75" customHeight="1" x14ac:dyDescent="0.2">
      <c r="A22" s="109" t="s">
        <v>278</v>
      </c>
    </row>
    <row r="23" spans="1:162" ht="24.75" customHeight="1" x14ac:dyDescent="0.2">
      <c r="A23" s="109" t="s">
        <v>279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row>
    <row r="24" spans="1:162"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row>
    <row r="25" spans="1:162"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row>
    <row r="26" spans="1:162"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row>
    <row r="27" spans="1:162" s="155" customFormat="1" ht="35.25" customHeight="1" x14ac:dyDescent="0.2">
      <c r="A27" s="150" t="s">
        <v>163</v>
      </c>
    </row>
    <row r="28" spans="1:162" s="155" customFormat="1" ht="35.25" customHeight="1" x14ac:dyDescent="0.2">
      <c r="A28" s="150" t="s">
        <v>188</v>
      </c>
    </row>
    <row r="29" spans="1:162" s="155" customFormat="1" ht="35.25" customHeight="1" x14ac:dyDescent="0.2">
      <c r="A29" s="150" t="s">
        <v>164</v>
      </c>
    </row>
    <row r="30" spans="1:162" s="155" customFormat="1" ht="13.5" customHeight="1" x14ac:dyDescent="0.2">
      <c r="A30" s="150" t="s">
        <v>165</v>
      </c>
    </row>
    <row r="31" spans="1:162" s="155" customFormat="1" ht="35.25" customHeight="1" x14ac:dyDescent="0.2">
      <c r="A31" s="150" t="s">
        <v>162</v>
      </c>
    </row>
    <row r="32" spans="1:162"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row>
    <row r="33" spans="1:162"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row>
    <row r="34" spans="1:162" ht="15" customHeight="1" x14ac:dyDescent="0.2">
      <c r="A34" s="189" t="s">
        <v>247</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row>
    <row r="35" spans="1:162"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row>
    <row r="36" spans="1:162" ht="12.75" customHeight="1" x14ac:dyDescent="0.2">
      <c r="A36" s="189"/>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row>
    <row r="37" spans="1:162" s="11" customFormat="1" ht="15" customHeight="1" x14ac:dyDescent="0.2">
      <c r="A37" s="262" t="s">
        <v>103</v>
      </c>
    </row>
    <row r="38" spans="1:162" ht="15" customHeight="1" x14ac:dyDescent="0.2">
      <c r="A38" s="263"/>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row>
    <row r="39" spans="1:162" ht="51" customHeight="1" x14ac:dyDescent="0.2">
      <c r="A39" s="264"/>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row>
    <row r="40" spans="1:162" x14ac:dyDescent="0.2">
      <c r="A40" s="14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row>
    <row r="41" spans="1:162" ht="36" x14ac:dyDescent="0.2">
      <c r="A41" s="144" t="s">
        <v>105</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row>
    <row r="42" spans="1:162" x14ac:dyDescent="0.2">
      <c r="A42" s="13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row>
    <row r="43" spans="1:162" ht="24" x14ac:dyDescent="0.2">
      <c r="A43" s="176" t="s">
        <v>180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row>
    <row r="44" spans="1:162" x14ac:dyDescent="0.2">
      <c r="A44" s="205" t="s">
        <v>280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row>
    <row r="45" spans="1:162" s="11" customFormat="1" x14ac:dyDescent="0.2">
      <c r="A45" s="189"/>
    </row>
    <row r="46" spans="1:162" s="11" customFormat="1" x14ac:dyDescent="0.2">
      <c r="A46" s="137" t="s">
        <v>65</v>
      </c>
    </row>
    <row r="47" spans="1:162" s="11" customFormat="1" ht="42" customHeight="1" x14ac:dyDescent="0.2">
      <c r="A47" s="144" t="s">
        <v>104</v>
      </c>
    </row>
    <row r="48" spans="1:162" s="11" customFormat="1" ht="40.5" customHeight="1" x14ac:dyDescent="0.2">
      <c r="A48" s="144" t="s">
        <v>105</v>
      </c>
    </row>
    <row r="49" spans="1:1" s="11" customFormat="1" x14ac:dyDescent="0.2">
      <c r="A49" s="189"/>
    </row>
    <row r="50" spans="1:1" s="11" customFormat="1" ht="12.75" customHeight="1" x14ac:dyDescent="0.2">
      <c r="A50" s="137" t="s">
        <v>248</v>
      </c>
    </row>
    <row r="51" spans="1:1" s="11" customFormat="1" x14ac:dyDescent="0.2">
      <c r="A51" s="180" t="s">
        <v>281</v>
      </c>
    </row>
    <row r="52" spans="1:1" s="11" customFormat="1" ht="17.25" customHeight="1" x14ac:dyDescent="0.2">
      <c r="A52" s="191" t="s">
        <v>181</v>
      </c>
    </row>
    <row r="53" spans="1:1" s="11" customFormat="1" ht="12" customHeight="1" x14ac:dyDescent="0.2">
      <c r="A53" s="191"/>
    </row>
    <row r="54" spans="1:1" s="11" customFormat="1" x14ac:dyDescent="0.2">
      <c r="A54" s="190" t="s">
        <v>249</v>
      </c>
    </row>
    <row r="55" spans="1:1" s="11" customFormat="1" x14ac:dyDescent="0.2">
      <c r="A55" s="191" t="s">
        <v>250</v>
      </c>
    </row>
    <row r="56" spans="1:1" s="11" customFormat="1" ht="13.5" customHeight="1" x14ac:dyDescent="0.2">
      <c r="A56" s="19"/>
    </row>
    <row r="57" spans="1:1" s="11" customFormat="1" x14ac:dyDescent="0.2">
      <c r="A57" s="190" t="s">
        <v>282</v>
      </c>
    </row>
    <row r="58" spans="1:1" s="11" customFormat="1" x14ac:dyDescent="0.2">
      <c r="A58" s="192" t="s">
        <v>251</v>
      </c>
    </row>
    <row r="59" spans="1:1" s="11" customFormat="1" ht="13.5" customHeight="1" x14ac:dyDescent="0.2">
      <c r="A59" s="19"/>
    </row>
    <row r="60" spans="1:1" s="11" customFormat="1" ht="36" x14ac:dyDescent="0.2">
      <c r="A60" s="220" t="s">
        <v>283</v>
      </c>
    </row>
    <row r="61" spans="1:1" s="11" customFormat="1" x14ac:dyDescent="0.2">
      <c r="A61" s="191" t="s">
        <v>251</v>
      </c>
    </row>
    <row r="62" spans="1:1" s="11" customFormat="1" ht="12.75" customHeight="1" x14ac:dyDescent="0.2">
      <c r="A62" s="193"/>
    </row>
    <row r="63" spans="1:1" s="11" customFormat="1" ht="13.5" thickBot="1" x14ac:dyDescent="0.25">
      <c r="A63" s="192"/>
    </row>
    <row r="64" spans="1:1" s="11" customFormat="1" ht="84" x14ac:dyDescent="0.2">
      <c r="A64" s="194" t="s">
        <v>284</v>
      </c>
    </row>
    <row r="65" spans="1:162" s="11" customFormat="1" ht="13.5" customHeight="1" thickBot="1" x14ac:dyDescent="0.25">
      <c r="A65" s="195" t="s">
        <v>128</v>
      </c>
    </row>
    <row r="66" spans="1:162" s="11" customFormat="1" x14ac:dyDescent="0.2">
      <c r="A66" s="5"/>
    </row>
    <row r="67" spans="1:162" s="11" customFormat="1" ht="24" x14ac:dyDescent="0.2">
      <c r="A67" s="135" t="s">
        <v>252</v>
      </c>
    </row>
    <row r="68" spans="1:162" s="11" customFormat="1" x14ac:dyDescent="0.2">
      <c r="A68" s="180" t="s">
        <v>289</v>
      </c>
    </row>
    <row r="69" spans="1:162" s="11" customFormat="1" ht="35.25" customHeight="1" x14ac:dyDescent="0.2">
      <c r="A69" s="174" t="s">
        <v>182</v>
      </c>
    </row>
    <row r="70" spans="1:162" s="11" customFormat="1" x14ac:dyDescent="0.2">
      <c r="A70" s="144"/>
    </row>
    <row r="71" spans="1:162" s="11" customFormat="1" x14ac:dyDescent="0.2">
      <c r="A71" s="180" t="s">
        <v>194</v>
      </c>
    </row>
    <row r="72" spans="1:162" s="11" customFormat="1" x14ac:dyDescent="0.2">
      <c r="A72" s="174" t="s">
        <v>253</v>
      </c>
    </row>
    <row r="73" spans="1:162" s="11" customFormat="1" x14ac:dyDescent="0.2">
      <c r="A73" s="144"/>
    </row>
    <row r="74" spans="1:162" s="11" customFormat="1" x14ac:dyDescent="0.2">
      <c r="A74" s="180" t="s">
        <v>287</v>
      </c>
    </row>
    <row r="75" spans="1:162" x14ac:dyDescent="0.2">
      <c r="A75" s="174" t="s">
        <v>285</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row>
    <row r="76" spans="1:162" x14ac:dyDescent="0.2">
      <c r="A76" s="14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row>
    <row r="77" spans="1:162" ht="36" x14ac:dyDescent="0.2">
      <c r="A77" s="220" t="s">
        <v>288</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row>
    <row r="78" spans="1:162" s="11" customFormat="1" x14ac:dyDescent="0.2">
      <c r="A78" s="174" t="s">
        <v>285</v>
      </c>
    </row>
    <row r="79" spans="1:162" s="11" customFormat="1" x14ac:dyDescent="0.2">
      <c r="A79" s="144"/>
    </row>
    <row r="80" spans="1:162" s="11" customFormat="1" ht="13.5" thickBot="1" x14ac:dyDescent="0.25">
      <c r="A80" s="196"/>
    </row>
    <row r="81" spans="1:2" s="11" customFormat="1" ht="60" x14ac:dyDescent="0.2">
      <c r="A81" s="197" t="s">
        <v>286</v>
      </c>
    </row>
    <row r="82" spans="1:2" s="11" customFormat="1" ht="13.5" thickBot="1" x14ac:dyDescent="0.25">
      <c r="A82" s="198" t="s">
        <v>254</v>
      </c>
    </row>
    <row r="83" spans="1:2" s="11" customFormat="1" x14ac:dyDescent="0.2">
      <c r="A83" s="221"/>
      <c r="B83" s="221"/>
    </row>
    <row r="84" spans="1:2" s="11" customFormat="1" x14ac:dyDescent="0.2">
      <c r="A84" s="221"/>
    </row>
    <row r="85" spans="1:2" s="11" customFormat="1" x14ac:dyDescent="0.2">
      <c r="A85" s="221"/>
    </row>
    <row r="86" spans="1:2" s="11" customFormat="1" x14ac:dyDescent="0.2">
      <c r="A86" s="221"/>
    </row>
    <row r="87" spans="1:2" s="11" customFormat="1" x14ac:dyDescent="0.2">
      <c r="A87" s="221"/>
    </row>
    <row r="88" spans="1:2" s="11" customFormat="1" x14ac:dyDescent="0.2">
      <c r="A88" s="221"/>
    </row>
    <row r="89" spans="1:2" s="11" customFormat="1" ht="30" customHeight="1" x14ac:dyDescent="0.2">
      <c r="A89" s="221"/>
    </row>
    <row r="90" spans="1:2" s="11" customFormat="1" x14ac:dyDescent="0.2">
      <c r="A90" s="221"/>
    </row>
    <row r="91" spans="1:2" s="11" customFormat="1" x14ac:dyDescent="0.2">
      <c r="A91" s="221"/>
    </row>
    <row r="92" spans="1:2" s="11" customFormat="1" x14ac:dyDescent="0.2">
      <c r="A92" s="221"/>
    </row>
    <row r="93" spans="1:2" s="11" customFormat="1" x14ac:dyDescent="0.2">
      <c r="A93" s="31"/>
    </row>
    <row r="94" spans="1:2" s="11" customFormat="1" x14ac:dyDescent="0.2">
      <c r="A94" s="31"/>
    </row>
    <row r="95" spans="1:2" s="11" customFormat="1" x14ac:dyDescent="0.2">
      <c r="A95" s="31"/>
    </row>
    <row r="96" spans="1:2" s="11" customFormat="1" x14ac:dyDescent="0.2">
      <c r="A96" s="31"/>
    </row>
    <row r="97" spans="1:162" s="11" customFormat="1" x14ac:dyDescent="0.2">
      <c r="A97" s="31"/>
    </row>
    <row r="98" spans="1:162" s="11" customFormat="1" x14ac:dyDescent="0.2">
      <c r="A98" s="31"/>
    </row>
    <row r="99" spans="1:162" s="11" customFormat="1" x14ac:dyDescent="0.2">
      <c r="A99" s="199"/>
    </row>
    <row r="100" spans="1:162" x14ac:dyDescent="0.2">
      <c r="A100" s="14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row>
    <row r="101" spans="1:162"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row>
    <row r="102" spans="1:162"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row>
    <row r="103" spans="1:162"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row>
    <row r="104" spans="1:162"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row>
    <row r="105" spans="1:162"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row>
    <row r="106" spans="1:162"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row>
    <row r="107" spans="1:162"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row>
    <row r="108" spans="1:162"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row>
    <row r="109" spans="1:162"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row>
    <row r="110" spans="1:162"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row>
    <row r="111" spans="1:162"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row>
    <row r="112" spans="1:162"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row>
    <row r="113" spans="1:162"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row>
    <row r="114" spans="1:162"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row>
    <row r="115" spans="1:162"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row>
    <row r="116" spans="1:162"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row>
    <row r="117" spans="1:162"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row>
    <row r="118" spans="1:162"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row>
    <row r="119" spans="1:162"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row>
    <row r="120" spans="1:162"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row>
    <row r="121" spans="1:162"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row>
    <row r="122" spans="1:162"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row>
    <row r="123" spans="1:162"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row>
    <row r="124" spans="1:162"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row>
    <row r="125" spans="1:162"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row>
    <row r="126" spans="1:162"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row>
    <row r="127" spans="1:162"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row>
    <row r="128" spans="1:162"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row>
    <row r="129" spans="1:162"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row>
    <row r="130" spans="1:162"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row>
    <row r="131" spans="1:162"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row>
    <row r="132" spans="1:162"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row>
    <row r="133" spans="1:162"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row>
    <row r="134" spans="1:162"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row>
    <row r="135" spans="1:162"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row>
    <row r="136" spans="1:162"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row>
    <row r="137" spans="1:162"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row>
    <row r="138" spans="1:162"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row>
    <row r="139" spans="1:162"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row>
    <row r="140" spans="1:162"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row>
    <row r="141" spans="1:162"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row>
    <row r="142" spans="1:162"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row>
    <row r="143" spans="1:162"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row>
    <row r="144" spans="1:162"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row>
    <row r="145" spans="1:162"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row>
    <row r="146" spans="1:162"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row>
    <row r="147" spans="1:162"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row>
    <row r="148" spans="1:162"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row>
    <row r="149" spans="1:162"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row>
    <row r="150" spans="1:162"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row>
    <row r="151" spans="1:162"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row>
    <row r="152" spans="1:162"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row>
    <row r="153" spans="1:162"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row>
    <row r="154" spans="1:162"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row>
    <row r="155" spans="1:162"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row>
    <row r="156" spans="1:162"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row>
    <row r="157" spans="1:162"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row>
    <row r="158" spans="1:162"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row>
    <row r="159" spans="1:162"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row>
    <row r="160" spans="1:162"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row>
    <row r="161" spans="1:162"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row>
    <row r="162" spans="1:162"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row>
    <row r="163" spans="1:162"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row>
    <row r="164" spans="1:162"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row>
    <row r="165" spans="1:162"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row>
    <row r="166" spans="1:162"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row>
    <row r="167" spans="1:162"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row>
    <row r="168" spans="1:162"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row>
    <row r="169" spans="1:162"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row>
    <row r="170" spans="1:162"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row>
    <row r="171" spans="1:162"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row>
    <row r="172" spans="1:162"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row>
    <row r="173" spans="1:162"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row>
    <row r="174" spans="1:162"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row>
    <row r="175" spans="1:162"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row>
    <row r="176" spans="1:162"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row>
    <row r="177" spans="1:162"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row>
    <row r="178" spans="1:162"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row>
    <row r="179" spans="1:162"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row>
    <row r="180" spans="1:162"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row>
    <row r="181" spans="1:162"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row>
    <row r="182" spans="1:162"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row>
    <row r="183" spans="1:162"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row>
    <row r="184" spans="1:162"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row>
    <row r="185" spans="1:162"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row>
    <row r="186" spans="1:162"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row>
    <row r="187" spans="1:162"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row>
    <row r="188" spans="1:162"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row>
    <row r="189" spans="1:162"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row>
    <row r="190" spans="1:162"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row>
    <row r="191" spans="1:162"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row>
    <row r="192" spans="1:162"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row>
    <row r="193" spans="1:162"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row>
    <row r="194" spans="1:162"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row>
    <row r="195" spans="1:162"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row>
    <row r="196" spans="1:162"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row>
    <row r="197" spans="1:162"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row>
    <row r="198" spans="1:162"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row>
    <row r="199" spans="1:162"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row>
    <row r="200" spans="1:162"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row>
    <row r="201" spans="1:162"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row>
    <row r="202" spans="1:162"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row>
    <row r="203" spans="1:162"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row>
    <row r="204" spans="1:162"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row>
    <row r="205" spans="1:162"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row>
    <row r="206" spans="1:162"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row>
    <row r="207" spans="1:162"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row>
    <row r="208" spans="1:162"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row>
    <row r="209" spans="1:162"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row>
    <row r="210" spans="1:162"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row>
    <row r="211" spans="1:162"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row>
    <row r="212" spans="1:162"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row>
    <row r="213" spans="1:162"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row>
    <row r="214" spans="1:162"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row>
    <row r="215" spans="1:162"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row>
    <row r="216" spans="1:162"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row>
    <row r="217" spans="1:162"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row>
    <row r="218" spans="1:162"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row>
    <row r="219" spans="1:162"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row>
    <row r="220" spans="1:162"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row>
    <row r="221" spans="1:162"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row>
    <row r="222" spans="1:162"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row>
    <row r="223" spans="1:162"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row>
    <row r="224" spans="1:162"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row>
    <row r="225" spans="1:162"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row>
    <row r="226" spans="1:162"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row>
    <row r="227" spans="1:162"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row>
    <row r="228" spans="1:162"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row>
    <row r="229" spans="1:162"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row>
    <row r="230" spans="1:162"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row>
    <row r="231" spans="1:162"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row>
    <row r="232" spans="1:162"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row>
    <row r="233" spans="1:162"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row>
    <row r="234" spans="1:162"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row>
    <row r="235" spans="1:162"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row>
    <row r="236" spans="1:162"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row>
    <row r="237" spans="1:162"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row>
    <row r="238" spans="1:162"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row>
    <row r="239" spans="1:162"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row>
    <row r="240" spans="1:162"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row>
    <row r="241" spans="1:162"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row>
    <row r="242" spans="1:162"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row>
    <row r="243" spans="1:162"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row>
    <row r="244" spans="1:162"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row>
  </sheetData>
  <mergeCells count="2">
    <mergeCell ref="A16:A17"/>
    <mergeCell ref="A37:A39"/>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244"/>
  <sheetViews>
    <sheetView workbookViewId="0">
      <pane xSplit="1" topLeftCell="B1" activePane="topRight" state="frozen"/>
      <selection activeCell="A10" sqref="A10"/>
      <selection pane="topRight" activeCell="AA36" sqref="AA36"/>
    </sheetView>
  </sheetViews>
  <sheetFormatPr defaultRowHeight="12.75" x14ac:dyDescent="0.2"/>
  <cols>
    <col min="1" max="1" width="43.85546875" style="5" customWidth="1"/>
    <col min="2" max="155" width="9.5703125" style="106" customWidth="1"/>
  </cols>
  <sheetData>
    <row r="1" spans="1:155" ht="24" x14ac:dyDescent="0.2">
      <c r="A1" s="47" t="s">
        <v>50</v>
      </c>
    </row>
    <row r="2" spans="1:155" x14ac:dyDescent="0.2">
      <c r="A2" s="188" t="s">
        <v>245</v>
      </c>
    </row>
    <row r="3" spans="1:155" x14ac:dyDescent="0.2">
      <c r="A3" s="132" t="s">
        <v>255</v>
      </c>
    </row>
    <row r="4" spans="1:155" s="11" customFormat="1" ht="21.75" customHeight="1" x14ac:dyDescent="0.2">
      <c r="A4" s="74" t="s">
        <v>52</v>
      </c>
      <c r="B4" s="73">
        <f>'НСЛ| FIT18'!B4</f>
        <v>45809</v>
      </c>
      <c r="C4" s="73">
        <f>'НСЛ| FIT18'!C4</f>
        <v>45810</v>
      </c>
      <c r="D4" s="73">
        <f>'НСЛ| FIT18'!D4</f>
        <v>45815</v>
      </c>
      <c r="E4" s="73">
        <f>'НСЛ| FIT18'!E4</f>
        <v>45817</v>
      </c>
      <c r="F4" s="73">
        <f>'НСЛ| FIT18'!F4</f>
        <v>45821</v>
      </c>
      <c r="G4" s="73">
        <f>'НСЛ| FIT18'!G4</f>
        <v>45823</v>
      </c>
      <c r="H4" s="73">
        <f>'НСЛ| FIT18'!H4</f>
        <v>45828</v>
      </c>
      <c r="I4" s="73">
        <f>'НСЛ| FIT18'!I4</f>
        <v>45831</v>
      </c>
      <c r="J4" s="73">
        <f>'НСЛ| FIT18'!J4</f>
        <v>45836</v>
      </c>
      <c r="K4" s="73">
        <f>'НСЛ| FIT18'!K4</f>
        <v>45839</v>
      </c>
      <c r="L4" s="73">
        <f>'НСЛ| FIT18'!L4</f>
        <v>45851</v>
      </c>
      <c r="M4" s="73">
        <f>'НСЛ| FIT18'!M4</f>
        <v>45852</v>
      </c>
      <c r="N4" s="73">
        <f>'НСЛ| FIT18'!N4</f>
        <v>45858</v>
      </c>
      <c r="O4" s="73">
        <f>'НСЛ| FIT18'!O4</f>
        <v>45863</v>
      </c>
      <c r="P4" s="73">
        <f>'НСЛ| FIT18'!P4</f>
        <v>45865</v>
      </c>
      <c r="Q4" s="73">
        <f>'НСЛ| FIT18'!Q4</f>
        <v>45870</v>
      </c>
      <c r="R4" s="73">
        <f>'НСЛ| FIT18'!R4</f>
        <v>45872</v>
      </c>
      <c r="S4" s="73">
        <f>'НСЛ| FIT18'!S4</f>
        <v>45877</v>
      </c>
      <c r="T4" s="73">
        <f>'НСЛ| FIT18'!T4</f>
        <v>45879</v>
      </c>
      <c r="U4" s="73">
        <f>'НСЛ| FIT18'!U4</f>
        <v>45884</v>
      </c>
      <c r="V4" s="73">
        <f>'НСЛ| FIT18'!V4</f>
        <v>45886</v>
      </c>
      <c r="W4" s="73">
        <f>'НСЛ| FIT18'!W4</f>
        <v>45891</v>
      </c>
      <c r="X4" s="73">
        <f>'НСЛ| FIT18'!X4</f>
        <v>45893</v>
      </c>
      <c r="Y4" s="73">
        <f>'НСЛ| FIT18'!Y4</f>
        <v>45901</v>
      </c>
      <c r="Z4" s="73">
        <f>'НСЛ| FIT18'!Z4</f>
        <v>45905</v>
      </c>
      <c r="AA4" s="73">
        <f>'НСЛ| FIT18'!AA4</f>
        <v>45907</v>
      </c>
      <c r="AB4" s="73">
        <f>'НСЛ| FIT18'!AB4</f>
        <v>45912</v>
      </c>
      <c r="AC4" s="73">
        <f>'НСЛ| FIT18'!AC4</f>
        <v>45914</v>
      </c>
      <c r="AD4" s="73">
        <f>'НСЛ| FIT18'!AD4</f>
        <v>45919</v>
      </c>
      <c r="AE4" s="73">
        <f>'НСЛ| FIT18'!AE4</f>
        <v>45921</v>
      </c>
      <c r="AF4" s="73">
        <f>'НСЛ| FIT18'!AF4</f>
        <v>45926</v>
      </c>
      <c r="AG4" s="73">
        <f>'НСЛ| FIT18'!AG4</f>
        <v>45928</v>
      </c>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row>
    <row r="5" spans="1:155" s="11" customFormat="1" ht="21.75" customHeight="1" x14ac:dyDescent="0.2">
      <c r="A5" s="74"/>
      <c r="B5" s="73">
        <f>'НСЛ| FIT18'!B5</f>
        <v>45809</v>
      </c>
      <c r="C5" s="73">
        <f>'НСЛ| FIT18'!C5</f>
        <v>45814</v>
      </c>
      <c r="D5" s="73">
        <f>'НСЛ| FIT18'!D5</f>
        <v>45816</v>
      </c>
      <c r="E5" s="73">
        <f>'НСЛ| FIT18'!E5</f>
        <v>45820</v>
      </c>
      <c r="F5" s="73">
        <f>'НСЛ| FIT18'!F5</f>
        <v>45822</v>
      </c>
      <c r="G5" s="73">
        <f>'НСЛ| FIT18'!G5</f>
        <v>45827</v>
      </c>
      <c r="H5" s="73">
        <f>'НСЛ| FIT18'!H5</f>
        <v>45830</v>
      </c>
      <c r="I5" s="73">
        <f>'НСЛ| FIT18'!I5</f>
        <v>45835</v>
      </c>
      <c r="J5" s="73">
        <f>'НСЛ| FIT18'!J5</f>
        <v>45838</v>
      </c>
      <c r="K5" s="73">
        <f>'НСЛ| FIT18'!K5</f>
        <v>45850</v>
      </c>
      <c r="L5" s="73">
        <f>'НСЛ| FIT18'!L5</f>
        <v>45851</v>
      </c>
      <c r="M5" s="73">
        <f>'НСЛ| FIT18'!M5</f>
        <v>45857</v>
      </c>
      <c r="N5" s="73">
        <f>'НСЛ| FIT18'!N5</f>
        <v>45862</v>
      </c>
      <c r="O5" s="73">
        <f>'НСЛ| FIT18'!O5</f>
        <v>45864</v>
      </c>
      <c r="P5" s="73">
        <f>'НСЛ| FIT18'!P5</f>
        <v>45869</v>
      </c>
      <c r="Q5" s="73">
        <f>'НСЛ| FIT18'!Q5</f>
        <v>45871</v>
      </c>
      <c r="R5" s="73">
        <f>'НСЛ| FIT18'!R5</f>
        <v>45876</v>
      </c>
      <c r="S5" s="73">
        <f>'НСЛ| FIT18'!S5</f>
        <v>45878</v>
      </c>
      <c r="T5" s="73">
        <f>'НСЛ| FIT18'!T5</f>
        <v>45883</v>
      </c>
      <c r="U5" s="73">
        <f>'НСЛ| FIT18'!U5</f>
        <v>45885</v>
      </c>
      <c r="V5" s="73">
        <f>'НСЛ| FIT18'!V5</f>
        <v>45890</v>
      </c>
      <c r="W5" s="73">
        <f>'НСЛ| FIT18'!W5</f>
        <v>45892</v>
      </c>
      <c r="X5" s="73">
        <f>'НСЛ| FIT18'!X5</f>
        <v>45900</v>
      </c>
      <c r="Y5" s="73">
        <f>'НСЛ| FIT18'!Y5</f>
        <v>45904</v>
      </c>
      <c r="Z5" s="73">
        <f>'НСЛ| FIT18'!Z5</f>
        <v>45906</v>
      </c>
      <c r="AA5" s="73">
        <f>'НСЛ| FIT18'!AA5</f>
        <v>45911</v>
      </c>
      <c r="AB5" s="73">
        <f>'НСЛ| FIT18'!AB5</f>
        <v>45913</v>
      </c>
      <c r="AC5" s="73">
        <f>'НСЛ| FIT18'!AC5</f>
        <v>45918</v>
      </c>
      <c r="AD5" s="73">
        <f>'НСЛ| FIT18'!AD5</f>
        <v>45920</v>
      </c>
      <c r="AE5" s="73">
        <f>'НСЛ| FIT18'!AE5</f>
        <v>45925</v>
      </c>
      <c r="AF5" s="73">
        <f>'НСЛ| FIT18'!AF5</f>
        <v>45927</v>
      </c>
      <c r="AG5" s="73">
        <f>'НСЛ| FIT18'!AG5</f>
        <v>45930</v>
      </c>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row>
    <row r="6" spans="1:155"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row>
    <row r="7" spans="1:155" s="11" customFormat="1" x14ac:dyDescent="0.2">
      <c r="A7" s="42">
        <v>1</v>
      </c>
      <c r="B7" s="84">
        <f>'BAR BB| Open rates'!T6*0.9*0.87+25</f>
        <v>7150.3</v>
      </c>
      <c r="C7" s="84">
        <f>'BAR BB| Open rates'!U6*0.9*0.87+25</f>
        <v>5506</v>
      </c>
      <c r="D7" s="84">
        <f>'BAR BB| Open rates'!V6*0.9*0.87+25</f>
        <v>7150.3</v>
      </c>
      <c r="E7" s="84">
        <f>'BAR BB| Open rates'!W6*0.9*0.87+25</f>
        <v>4723</v>
      </c>
      <c r="F7" s="84">
        <f>'BAR BB| Open rates'!X6*0.9*0.87+25</f>
        <v>4723</v>
      </c>
      <c r="G7" s="84">
        <f>'BAR BB| Open rates'!Y6*0.9*0.87+25</f>
        <v>4723</v>
      </c>
      <c r="H7" s="84">
        <f>'BAR BB| Open rates'!Z6*0.9*0.87+25</f>
        <v>4723</v>
      </c>
      <c r="I7" s="84">
        <f>'BAR BB| Open rates'!AA6*0.9*0.87+25</f>
        <v>12474.7</v>
      </c>
      <c r="J7" s="84">
        <f>'BAR BB| Open rates'!AB6*0.9*0.87+25</f>
        <v>4723</v>
      </c>
      <c r="K7" s="84">
        <f>'BAR BB| Open rates'!AC6*0.9*0.87+25</f>
        <v>10908.7</v>
      </c>
      <c r="L7" s="84">
        <f>'BAR BB| Open rates'!AD6*0.9*0.87+25</f>
        <v>10908.7</v>
      </c>
      <c r="M7" s="84">
        <f>'BAR BB| Open rates'!AE6*0.9*0.87+25</f>
        <v>10908.7</v>
      </c>
      <c r="N7" s="84">
        <f>'BAR BB| Open rates'!AF6*0.9*0.87+25</f>
        <v>10908.7</v>
      </c>
      <c r="O7" s="84">
        <f>'BAR BB| Open rates'!AG6*0.9*0.87+25</f>
        <v>10908.7</v>
      </c>
      <c r="P7" s="84">
        <f>'BAR BB| Open rates'!AH6*0.9*0.87+25</f>
        <v>10908.7</v>
      </c>
      <c r="Q7" s="84">
        <f>'BAR BB| Open rates'!AI6*0.9*0.87+25</f>
        <v>10908.7</v>
      </c>
      <c r="R7" s="84">
        <f>'BAR BB| Open rates'!AJ6*0.9*0.87+25</f>
        <v>10908.7</v>
      </c>
      <c r="S7" s="84">
        <f>'BAR BB| Open rates'!AK6*0.9*0.87+25</f>
        <v>10908.7</v>
      </c>
      <c r="T7" s="84">
        <f>'BAR BB| Open rates'!AL6*0.9*0.87+25</f>
        <v>10908.7</v>
      </c>
      <c r="U7" s="84">
        <f>'BAR BB| Open rates'!AM6*0.9*0.87+25</f>
        <v>10908.7</v>
      </c>
      <c r="V7" s="84">
        <f>'BAR BB| Open rates'!AN6*0.9*0.87+25</f>
        <v>10908.7</v>
      </c>
      <c r="W7" s="84">
        <f>'BAR BB| Open rates'!AO6*0.9*0.87+25</f>
        <v>8559.7000000000007</v>
      </c>
      <c r="X7" s="84">
        <f>'BAR BB| Open rates'!AP6*0.9*0.87+25</f>
        <v>8559.7000000000007</v>
      </c>
      <c r="Y7" s="84">
        <f>'BAR BB| Open rates'!AQ6*0.9*0.87+25</f>
        <v>5192.8</v>
      </c>
      <c r="Z7" s="84">
        <f>'BAR BB| Open rates'!AR6*0.9*0.87+25</f>
        <v>5506</v>
      </c>
      <c r="AA7" s="84">
        <f>'BAR BB| Open rates'!AS6*0.9*0.87+25</f>
        <v>5192.8</v>
      </c>
      <c r="AB7" s="84">
        <f>'BAR BB| Open rates'!AT6*0.9*0.87+25</f>
        <v>5506</v>
      </c>
      <c r="AC7" s="84">
        <f>'BAR BB| Open rates'!AU6*0.9*0.87+25</f>
        <v>5192.8</v>
      </c>
      <c r="AD7" s="84">
        <f>'BAR BB| Open rates'!AV6*0.9*0.87+25</f>
        <v>5506</v>
      </c>
      <c r="AE7" s="84">
        <f>'BAR BB| Open rates'!AW6*0.9*0.87+25</f>
        <v>5192.8</v>
      </c>
      <c r="AF7" s="84">
        <f>'BAR BB| Open rates'!AX6*0.9*0.87+25</f>
        <v>5506</v>
      </c>
      <c r="AG7" s="84">
        <f>'BAR BB| Open rates'!AY6*0.9*0.87+25</f>
        <v>5192.8</v>
      </c>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row>
    <row r="8" spans="1:155" s="11" customFormat="1" x14ac:dyDescent="0.2">
      <c r="A8" s="42">
        <v>2</v>
      </c>
      <c r="B8" s="84">
        <f>'BAR BB| Open rates'!T7*0.9*0.87+25</f>
        <v>8324.7999999999993</v>
      </c>
      <c r="C8" s="84">
        <f>'BAR BB| Open rates'!U7*0.9*0.87+25</f>
        <v>6680.5</v>
      </c>
      <c r="D8" s="84">
        <f>'BAR BB| Open rates'!V7*0.9*0.87+25</f>
        <v>8324.7999999999993</v>
      </c>
      <c r="E8" s="84">
        <f>'BAR BB| Open rates'!W7*0.9*0.87+25</f>
        <v>5897.5</v>
      </c>
      <c r="F8" s="84">
        <f>'BAR BB| Open rates'!X7*0.9*0.87+25</f>
        <v>5897.5</v>
      </c>
      <c r="G8" s="84">
        <f>'BAR BB| Open rates'!Y7*0.9*0.87+25</f>
        <v>5897.5</v>
      </c>
      <c r="H8" s="84">
        <f>'BAR BB| Open rates'!Z7*0.9*0.87+25</f>
        <v>5897.5</v>
      </c>
      <c r="I8" s="84">
        <f>'BAR BB| Open rates'!AA7*0.9*0.87+25</f>
        <v>13649.2</v>
      </c>
      <c r="J8" s="84">
        <f>'BAR BB| Open rates'!AB7*0.9*0.87+25</f>
        <v>5897.5</v>
      </c>
      <c r="K8" s="84">
        <f>'BAR BB| Open rates'!AC7*0.9*0.87+25</f>
        <v>12083.2</v>
      </c>
      <c r="L8" s="84">
        <f>'BAR BB| Open rates'!AD7*0.9*0.87+25</f>
        <v>12083.2</v>
      </c>
      <c r="M8" s="84">
        <f>'BAR BB| Open rates'!AE7*0.9*0.87+25</f>
        <v>12083.2</v>
      </c>
      <c r="N8" s="84">
        <f>'BAR BB| Open rates'!AF7*0.9*0.87+25</f>
        <v>12083.2</v>
      </c>
      <c r="O8" s="84">
        <f>'BAR BB| Open rates'!AG7*0.9*0.87+25</f>
        <v>12083.2</v>
      </c>
      <c r="P8" s="84">
        <f>'BAR BB| Open rates'!AH7*0.9*0.87+25</f>
        <v>12083.2</v>
      </c>
      <c r="Q8" s="84">
        <f>'BAR BB| Open rates'!AI7*0.9*0.87+25</f>
        <v>12083.2</v>
      </c>
      <c r="R8" s="84">
        <f>'BAR BB| Open rates'!AJ7*0.9*0.87+25</f>
        <v>12083.2</v>
      </c>
      <c r="S8" s="84">
        <f>'BAR BB| Open rates'!AK7*0.9*0.87+25</f>
        <v>12083.2</v>
      </c>
      <c r="T8" s="84">
        <f>'BAR BB| Open rates'!AL7*0.9*0.87+25</f>
        <v>12083.2</v>
      </c>
      <c r="U8" s="84">
        <f>'BAR BB| Open rates'!AM7*0.9*0.87+25</f>
        <v>12083.2</v>
      </c>
      <c r="V8" s="84">
        <f>'BAR BB| Open rates'!AN7*0.9*0.87+25</f>
        <v>12083.2</v>
      </c>
      <c r="W8" s="84">
        <f>'BAR BB| Open rates'!AO7*0.9*0.87+25</f>
        <v>9734.2000000000007</v>
      </c>
      <c r="X8" s="84">
        <f>'BAR BB| Open rates'!AP7*0.9*0.87+25</f>
        <v>9734.2000000000007</v>
      </c>
      <c r="Y8" s="84">
        <f>'BAR BB| Open rates'!AQ7*0.9*0.87+25</f>
        <v>6367.3</v>
      </c>
      <c r="Z8" s="84">
        <f>'BAR BB| Open rates'!AR7*0.9*0.87+25</f>
        <v>6680.5</v>
      </c>
      <c r="AA8" s="84">
        <f>'BAR BB| Open rates'!AS7*0.9*0.87+25</f>
        <v>6367.3</v>
      </c>
      <c r="AB8" s="84">
        <f>'BAR BB| Open rates'!AT7*0.9*0.87+25</f>
        <v>6680.5</v>
      </c>
      <c r="AC8" s="84">
        <f>'BAR BB| Open rates'!AU7*0.9*0.87+25</f>
        <v>6367.3</v>
      </c>
      <c r="AD8" s="84">
        <f>'BAR BB| Open rates'!AV7*0.9*0.87+25</f>
        <v>6680.5</v>
      </c>
      <c r="AE8" s="84">
        <f>'BAR BB| Open rates'!AW7*0.9*0.87+25</f>
        <v>6367.3</v>
      </c>
      <c r="AF8" s="84">
        <f>'BAR BB| Open rates'!AX7*0.9*0.87+25</f>
        <v>6680.5</v>
      </c>
      <c r="AG8" s="84">
        <f>'BAR BB| Open rates'!AY7*0.9*0.87+25</f>
        <v>6367.3</v>
      </c>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row>
    <row r="9" spans="1:155"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row>
    <row r="10" spans="1:155" s="11" customFormat="1" x14ac:dyDescent="0.2">
      <c r="A10" s="42">
        <v>1</v>
      </c>
      <c r="B10" s="84">
        <f>'BAR BB| Open rates'!T9*0.9*0.87+25</f>
        <v>8716.2999999999993</v>
      </c>
      <c r="C10" s="84">
        <f>'BAR BB| Open rates'!U9*0.9*0.87+25</f>
        <v>7072</v>
      </c>
      <c r="D10" s="84">
        <f>'BAR BB| Open rates'!V9*0.9*0.87+25</f>
        <v>8716.2999999999993</v>
      </c>
      <c r="E10" s="84">
        <f>'BAR BB| Open rates'!W9*0.9*0.87+25</f>
        <v>6289</v>
      </c>
      <c r="F10" s="84">
        <f>'BAR BB| Open rates'!X9*0.9*0.87+25</f>
        <v>6289</v>
      </c>
      <c r="G10" s="84">
        <f>'BAR BB| Open rates'!Y9*0.9*0.87+25</f>
        <v>6289</v>
      </c>
      <c r="H10" s="84">
        <f>'BAR BB| Open rates'!Z9*0.9*0.87+25</f>
        <v>6289</v>
      </c>
      <c r="I10" s="84">
        <f>'BAR BB| Open rates'!AA9*0.9*0.87+25</f>
        <v>14040.7</v>
      </c>
      <c r="J10" s="84">
        <f>'BAR BB| Open rates'!AB9*0.9*0.87+25</f>
        <v>6289</v>
      </c>
      <c r="K10" s="84">
        <f>'BAR BB| Open rates'!AC9*0.9*0.87+25</f>
        <v>12474.7</v>
      </c>
      <c r="L10" s="84">
        <f>'BAR BB| Open rates'!AD9*0.9*0.87+25</f>
        <v>12474.7</v>
      </c>
      <c r="M10" s="84">
        <f>'BAR BB| Open rates'!AE9*0.9*0.87+25</f>
        <v>12474.7</v>
      </c>
      <c r="N10" s="84">
        <f>'BAR BB| Open rates'!AF9*0.9*0.87+25</f>
        <v>12474.7</v>
      </c>
      <c r="O10" s="84">
        <f>'BAR BB| Open rates'!AG9*0.9*0.87+25</f>
        <v>12474.7</v>
      </c>
      <c r="P10" s="84">
        <f>'BAR BB| Open rates'!AH9*0.9*0.87+25</f>
        <v>12474.7</v>
      </c>
      <c r="Q10" s="84">
        <f>'BAR BB| Open rates'!AI9*0.9*0.87+25</f>
        <v>12474.7</v>
      </c>
      <c r="R10" s="84">
        <f>'BAR BB| Open rates'!AJ9*0.9*0.87+25</f>
        <v>12474.7</v>
      </c>
      <c r="S10" s="84">
        <f>'BAR BB| Open rates'!AK9*0.9*0.87+25</f>
        <v>12474.7</v>
      </c>
      <c r="T10" s="84">
        <f>'BAR BB| Open rates'!AL9*0.9*0.87+25</f>
        <v>12474.7</v>
      </c>
      <c r="U10" s="84">
        <f>'BAR BB| Open rates'!AM9*0.9*0.87+25</f>
        <v>12474.7</v>
      </c>
      <c r="V10" s="84">
        <f>'BAR BB| Open rates'!AN9*0.9*0.87+25</f>
        <v>12474.7</v>
      </c>
      <c r="W10" s="84">
        <f>'BAR BB| Open rates'!AO9*0.9*0.87+25</f>
        <v>10125.700000000001</v>
      </c>
      <c r="X10" s="84">
        <f>'BAR BB| Open rates'!AP9*0.9*0.87+25</f>
        <v>10125.700000000001</v>
      </c>
      <c r="Y10" s="84">
        <f>'BAR BB| Open rates'!AQ9*0.9*0.87+25</f>
        <v>6758.8</v>
      </c>
      <c r="Z10" s="84">
        <f>'BAR BB| Open rates'!AR9*0.9*0.87+25</f>
        <v>7072</v>
      </c>
      <c r="AA10" s="84">
        <f>'BAR BB| Open rates'!AS9*0.9*0.87+25</f>
        <v>6758.8</v>
      </c>
      <c r="AB10" s="84">
        <f>'BAR BB| Open rates'!AT9*0.9*0.87+25</f>
        <v>7072</v>
      </c>
      <c r="AC10" s="84">
        <f>'BAR BB| Open rates'!AU9*0.9*0.87+25</f>
        <v>6758.8</v>
      </c>
      <c r="AD10" s="84">
        <f>'BAR BB| Open rates'!AV9*0.9*0.87+25</f>
        <v>7072</v>
      </c>
      <c r="AE10" s="84">
        <f>'BAR BB| Open rates'!AW9*0.9*0.87+25</f>
        <v>6758.8</v>
      </c>
      <c r="AF10" s="84">
        <f>'BAR BB| Open rates'!AX9*0.9*0.87+25</f>
        <v>7072</v>
      </c>
      <c r="AG10" s="84">
        <f>'BAR BB| Open rates'!AY9*0.9*0.87+25</f>
        <v>6758.8</v>
      </c>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row>
    <row r="11" spans="1:155" s="11" customFormat="1" x14ac:dyDescent="0.2">
      <c r="A11" s="42">
        <v>2</v>
      </c>
      <c r="B11" s="84">
        <f>'BAR BB| Open rates'!T10*0.9*0.87+25</f>
        <v>9890.7999999999993</v>
      </c>
      <c r="C11" s="84">
        <f>'BAR BB| Open rates'!U10*0.9*0.87+25</f>
        <v>8246.5</v>
      </c>
      <c r="D11" s="84">
        <f>'BAR BB| Open rates'!V10*0.9*0.87+25</f>
        <v>9890.7999999999993</v>
      </c>
      <c r="E11" s="84">
        <f>'BAR BB| Open rates'!W10*0.9*0.87+25</f>
        <v>7463.5</v>
      </c>
      <c r="F11" s="84">
        <f>'BAR BB| Open rates'!X10*0.9*0.87+25</f>
        <v>7463.5</v>
      </c>
      <c r="G11" s="84">
        <f>'BAR BB| Open rates'!Y10*0.9*0.87+25</f>
        <v>7463.5</v>
      </c>
      <c r="H11" s="84">
        <f>'BAR BB| Open rates'!Z10*0.9*0.87+25</f>
        <v>7463.5</v>
      </c>
      <c r="I11" s="84">
        <f>'BAR BB| Open rates'!AA10*0.9*0.87+25</f>
        <v>15215.2</v>
      </c>
      <c r="J11" s="84">
        <f>'BAR BB| Open rates'!AB10*0.9*0.87+25</f>
        <v>7463.5</v>
      </c>
      <c r="K11" s="84">
        <f>'BAR BB| Open rates'!AC10*0.9*0.87+25</f>
        <v>13649.2</v>
      </c>
      <c r="L11" s="84">
        <f>'BAR BB| Open rates'!AD10*0.9*0.87+25</f>
        <v>13649.2</v>
      </c>
      <c r="M11" s="84">
        <f>'BAR BB| Open rates'!AE10*0.9*0.87+25</f>
        <v>13649.2</v>
      </c>
      <c r="N11" s="84">
        <f>'BAR BB| Open rates'!AF10*0.9*0.87+25</f>
        <v>13649.2</v>
      </c>
      <c r="O11" s="84">
        <f>'BAR BB| Open rates'!AG10*0.9*0.87+25</f>
        <v>13649.2</v>
      </c>
      <c r="P11" s="84">
        <f>'BAR BB| Open rates'!AH10*0.9*0.87+25</f>
        <v>13649.2</v>
      </c>
      <c r="Q11" s="84">
        <f>'BAR BB| Open rates'!AI10*0.9*0.87+25</f>
        <v>13649.2</v>
      </c>
      <c r="R11" s="84">
        <f>'BAR BB| Open rates'!AJ10*0.9*0.87+25</f>
        <v>13649.2</v>
      </c>
      <c r="S11" s="84">
        <f>'BAR BB| Open rates'!AK10*0.9*0.87+25</f>
        <v>13649.2</v>
      </c>
      <c r="T11" s="84">
        <f>'BAR BB| Open rates'!AL10*0.9*0.87+25</f>
        <v>13649.2</v>
      </c>
      <c r="U11" s="84">
        <f>'BAR BB| Open rates'!AM10*0.9*0.87+25</f>
        <v>13649.2</v>
      </c>
      <c r="V11" s="84">
        <f>'BAR BB| Open rates'!AN10*0.9*0.87+25</f>
        <v>13649.2</v>
      </c>
      <c r="W11" s="84">
        <f>'BAR BB| Open rates'!AO10*0.9*0.87+25</f>
        <v>11300.2</v>
      </c>
      <c r="X11" s="84">
        <f>'BAR BB| Open rates'!AP10*0.9*0.87+25</f>
        <v>11300.2</v>
      </c>
      <c r="Y11" s="84">
        <f>'BAR BB| Open rates'!AQ10*0.9*0.87+25</f>
        <v>7933.3</v>
      </c>
      <c r="Z11" s="84">
        <f>'BAR BB| Open rates'!AR10*0.9*0.87+25</f>
        <v>8246.5</v>
      </c>
      <c r="AA11" s="84">
        <f>'BAR BB| Open rates'!AS10*0.9*0.87+25</f>
        <v>7933.3</v>
      </c>
      <c r="AB11" s="84">
        <f>'BAR BB| Open rates'!AT10*0.9*0.87+25</f>
        <v>8246.5</v>
      </c>
      <c r="AC11" s="84">
        <f>'BAR BB| Open rates'!AU10*0.9*0.87+25</f>
        <v>7933.3</v>
      </c>
      <c r="AD11" s="84">
        <f>'BAR BB| Open rates'!AV10*0.9*0.87+25</f>
        <v>8246.5</v>
      </c>
      <c r="AE11" s="84">
        <f>'BAR BB| Open rates'!AW10*0.9*0.87+25</f>
        <v>7933.3</v>
      </c>
      <c r="AF11" s="84">
        <f>'BAR BB| Open rates'!AX10*0.9*0.87+25</f>
        <v>8246.5</v>
      </c>
      <c r="AG11" s="84">
        <f>'BAR BB| Open rates'!AY10*0.9*0.87+25</f>
        <v>7933.3</v>
      </c>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row>
    <row r="12" spans="1:155"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row>
    <row r="13" spans="1:155" s="11" customFormat="1" x14ac:dyDescent="0.2">
      <c r="A13" s="42">
        <v>1</v>
      </c>
      <c r="B13" s="84">
        <f>'BAR BB| Open rates'!T12*0.9*0.87+25</f>
        <v>9499.2999999999993</v>
      </c>
      <c r="C13" s="84">
        <f>'BAR BB| Open rates'!U12*0.9*0.87+25</f>
        <v>7855</v>
      </c>
      <c r="D13" s="84">
        <f>'BAR BB| Open rates'!V12*0.9*0.87+25</f>
        <v>9499.2999999999993</v>
      </c>
      <c r="E13" s="84">
        <f>'BAR BB| Open rates'!W12*0.9*0.87+25</f>
        <v>7072</v>
      </c>
      <c r="F13" s="84">
        <f>'BAR BB| Open rates'!X12*0.9*0.87+25</f>
        <v>7072</v>
      </c>
      <c r="G13" s="84">
        <f>'BAR BB| Open rates'!Y12*0.9*0.87+25</f>
        <v>7072</v>
      </c>
      <c r="H13" s="84">
        <f>'BAR BB| Open rates'!Z12*0.9*0.87+25</f>
        <v>7072</v>
      </c>
      <c r="I13" s="84">
        <f>'BAR BB| Open rates'!AA12*0.9*0.87+25</f>
        <v>14823.7</v>
      </c>
      <c r="J13" s="84">
        <f>'BAR BB| Open rates'!AB12*0.9*0.87+25</f>
        <v>7072</v>
      </c>
      <c r="K13" s="84">
        <f>'BAR BB| Open rates'!AC12*0.9*0.87+25</f>
        <v>13257.7</v>
      </c>
      <c r="L13" s="84">
        <f>'BAR BB| Open rates'!AD12*0.9*0.87+25</f>
        <v>13257.7</v>
      </c>
      <c r="M13" s="84">
        <f>'BAR BB| Open rates'!AE12*0.9*0.87+25</f>
        <v>13257.7</v>
      </c>
      <c r="N13" s="84">
        <f>'BAR BB| Open rates'!AF12*0.9*0.87+25</f>
        <v>13257.7</v>
      </c>
      <c r="O13" s="84">
        <f>'BAR BB| Open rates'!AG12*0.9*0.87+25</f>
        <v>13257.7</v>
      </c>
      <c r="P13" s="84">
        <f>'BAR BB| Open rates'!AH12*0.9*0.87+25</f>
        <v>13257.7</v>
      </c>
      <c r="Q13" s="84">
        <f>'BAR BB| Open rates'!AI12*0.9*0.87+25</f>
        <v>13257.7</v>
      </c>
      <c r="R13" s="84">
        <f>'BAR BB| Open rates'!AJ12*0.9*0.87+25</f>
        <v>13257.7</v>
      </c>
      <c r="S13" s="84">
        <f>'BAR BB| Open rates'!AK12*0.9*0.87+25</f>
        <v>13257.7</v>
      </c>
      <c r="T13" s="84">
        <f>'BAR BB| Open rates'!AL12*0.9*0.87+25</f>
        <v>13257.7</v>
      </c>
      <c r="U13" s="84">
        <f>'BAR BB| Open rates'!AM12*0.9*0.87+25</f>
        <v>13257.7</v>
      </c>
      <c r="V13" s="84">
        <f>'BAR BB| Open rates'!AN12*0.9*0.87+25</f>
        <v>13257.7</v>
      </c>
      <c r="W13" s="84">
        <f>'BAR BB| Open rates'!AO12*0.9*0.87+25</f>
        <v>10908.7</v>
      </c>
      <c r="X13" s="84">
        <f>'BAR BB| Open rates'!AP12*0.9*0.87+25</f>
        <v>10908.7</v>
      </c>
      <c r="Y13" s="84">
        <f>'BAR BB| Open rates'!AQ12*0.9*0.87+25</f>
        <v>7541.8</v>
      </c>
      <c r="Z13" s="84">
        <f>'BAR BB| Open rates'!AR12*0.9*0.87+25</f>
        <v>7855</v>
      </c>
      <c r="AA13" s="84">
        <f>'BAR BB| Open rates'!AS12*0.9*0.87+25</f>
        <v>7541.8</v>
      </c>
      <c r="AB13" s="84">
        <f>'BAR BB| Open rates'!AT12*0.9*0.87+25</f>
        <v>7855</v>
      </c>
      <c r="AC13" s="84">
        <f>'BAR BB| Open rates'!AU12*0.9*0.87+25</f>
        <v>7541.8</v>
      </c>
      <c r="AD13" s="84">
        <f>'BAR BB| Open rates'!AV12*0.9*0.87+25</f>
        <v>7855</v>
      </c>
      <c r="AE13" s="84">
        <f>'BAR BB| Open rates'!AW12*0.9*0.87+25</f>
        <v>7541.8</v>
      </c>
      <c r="AF13" s="84">
        <f>'BAR BB| Open rates'!AX12*0.9*0.87+25</f>
        <v>7855</v>
      </c>
      <c r="AG13" s="84">
        <f>'BAR BB| Open rates'!AY12*0.9*0.87+25</f>
        <v>7541.8</v>
      </c>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row>
    <row r="14" spans="1:155" s="11" customFormat="1" x14ac:dyDescent="0.2">
      <c r="A14" s="42">
        <v>2</v>
      </c>
      <c r="B14" s="84">
        <f>'BAR BB| Open rates'!T13*0.9*0.87+25</f>
        <v>10673.8</v>
      </c>
      <c r="C14" s="84">
        <f>'BAR BB| Open rates'!U13*0.9*0.87+25</f>
        <v>9029.5</v>
      </c>
      <c r="D14" s="84">
        <f>'BAR BB| Open rates'!V13*0.9*0.87+25</f>
        <v>10673.8</v>
      </c>
      <c r="E14" s="84">
        <f>'BAR BB| Open rates'!W13*0.9*0.87+25</f>
        <v>8246.5</v>
      </c>
      <c r="F14" s="84">
        <f>'BAR BB| Open rates'!X13*0.9*0.87+25</f>
        <v>8246.5</v>
      </c>
      <c r="G14" s="84">
        <f>'BAR BB| Open rates'!Y13*0.9*0.87+25</f>
        <v>8246.5</v>
      </c>
      <c r="H14" s="84">
        <f>'BAR BB| Open rates'!Z13*0.9*0.87+25</f>
        <v>8246.5</v>
      </c>
      <c r="I14" s="84">
        <f>'BAR BB| Open rates'!AA13*0.9*0.87+25</f>
        <v>15998.2</v>
      </c>
      <c r="J14" s="84">
        <f>'BAR BB| Open rates'!AB13*0.9*0.87+25</f>
        <v>8246.5</v>
      </c>
      <c r="K14" s="84">
        <f>'BAR BB| Open rates'!AC13*0.9*0.87+25</f>
        <v>14432.2</v>
      </c>
      <c r="L14" s="84">
        <f>'BAR BB| Open rates'!AD13*0.9*0.87+25</f>
        <v>14432.2</v>
      </c>
      <c r="M14" s="84">
        <f>'BAR BB| Open rates'!AE13*0.9*0.87+25</f>
        <v>14432.2</v>
      </c>
      <c r="N14" s="84">
        <f>'BAR BB| Open rates'!AF13*0.9*0.87+25</f>
        <v>14432.2</v>
      </c>
      <c r="O14" s="84">
        <f>'BAR BB| Open rates'!AG13*0.9*0.87+25</f>
        <v>14432.2</v>
      </c>
      <c r="P14" s="84">
        <f>'BAR BB| Open rates'!AH13*0.9*0.87+25</f>
        <v>14432.2</v>
      </c>
      <c r="Q14" s="84">
        <f>'BAR BB| Open rates'!AI13*0.9*0.87+25</f>
        <v>14432.2</v>
      </c>
      <c r="R14" s="84">
        <f>'BAR BB| Open rates'!AJ13*0.9*0.87+25</f>
        <v>14432.2</v>
      </c>
      <c r="S14" s="84">
        <f>'BAR BB| Open rates'!AK13*0.9*0.87+25</f>
        <v>14432.2</v>
      </c>
      <c r="T14" s="84">
        <f>'BAR BB| Open rates'!AL13*0.9*0.87+25</f>
        <v>14432.2</v>
      </c>
      <c r="U14" s="84">
        <f>'BAR BB| Open rates'!AM13*0.9*0.87+25</f>
        <v>14432.2</v>
      </c>
      <c r="V14" s="84">
        <f>'BAR BB| Open rates'!AN13*0.9*0.87+25</f>
        <v>14432.2</v>
      </c>
      <c r="W14" s="84">
        <f>'BAR BB| Open rates'!AO13*0.9*0.87+25</f>
        <v>12083.2</v>
      </c>
      <c r="X14" s="84">
        <f>'BAR BB| Open rates'!AP13*0.9*0.87+25</f>
        <v>12083.2</v>
      </c>
      <c r="Y14" s="84">
        <f>'BAR BB| Open rates'!AQ13*0.9*0.87+25</f>
        <v>8716.2999999999993</v>
      </c>
      <c r="Z14" s="84">
        <f>'BAR BB| Open rates'!AR13*0.9*0.87+25</f>
        <v>9029.5</v>
      </c>
      <c r="AA14" s="84">
        <f>'BAR BB| Open rates'!AS13*0.9*0.87+25</f>
        <v>8716.2999999999993</v>
      </c>
      <c r="AB14" s="84">
        <f>'BAR BB| Open rates'!AT13*0.9*0.87+25</f>
        <v>9029.5</v>
      </c>
      <c r="AC14" s="84">
        <f>'BAR BB| Open rates'!AU13*0.9*0.87+25</f>
        <v>8716.2999999999993</v>
      </c>
      <c r="AD14" s="84">
        <f>'BAR BB| Open rates'!AV13*0.9*0.87+25</f>
        <v>9029.5</v>
      </c>
      <c r="AE14" s="84">
        <f>'BAR BB| Open rates'!AW13*0.9*0.87+25</f>
        <v>8716.2999999999993</v>
      </c>
      <c r="AF14" s="84">
        <f>'BAR BB| Open rates'!AX13*0.9*0.87+25</f>
        <v>9029.5</v>
      </c>
      <c r="AG14" s="84">
        <f>'BAR BB| Open rates'!AY13*0.9*0.87+25</f>
        <v>8716.2999999999993</v>
      </c>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row>
    <row r="15" spans="1:155" x14ac:dyDescent="0.2">
      <c r="A15" s="123"/>
      <c r="B15"/>
      <c r="C15"/>
      <c r="D15"/>
      <c r="E15"/>
      <c r="F15"/>
      <c r="G15"/>
      <c r="H15"/>
      <c r="I15"/>
      <c r="J15"/>
      <c r="K15"/>
      <c r="L15"/>
      <c r="M15"/>
      <c r="N15"/>
      <c r="O15"/>
      <c r="P15"/>
      <c r="Q15"/>
      <c r="R15"/>
      <c r="S15"/>
      <c r="T15"/>
      <c r="U15"/>
      <c r="V15"/>
      <c r="W15"/>
      <c r="X15"/>
      <c r="Y15"/>
      <c r="Z15"/>
      <c r="AA15"/>
      <c r="AB15"/>
      <c r="AC15"/>
      <c r="AD15"/>
      <c r="AE15"/>
      <c r="AF15"/>
      <c r="AG15"/>
    </row>
    <row r="16" spans="1:155" x14ac:dyDescent="0.2">
      <c r="A16" s="231"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row>
    <row r="17" spans="1:155" x14ac:dyDescent="0.2">
      <c r="A17" s="231"/>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row>
    <row r="18" spans="1:155"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row>
    <row r="19" spans="1:155" s="11" customFormat="1" ht="184.5" customHeight="1" thickBot="1" x14ac:dyDescent="0.25">
      <c r="A19" s="204" t="s">
        <v>277</v>
      </c>
    </row>
    <row r="20" spans="1:155" s="11" customFormat="1" ht="10.5" customHeight="1" x14ac:dyDescent="0.2">
      <c r="A20" s="5"/>
    </row>
    <row r="21" spans="1:155" s="11" customFormat="1" ht="21.75" customHeight="1" x14ac:dyDescent="0.2">
      <c r="A21" s="87" t="s">
        <v>80</v>
      </c>
    </row>
    <row r="22" spans="1:155" s="11" customFormat="1" ht="24.75" customHeight="1" x14ac:dyDescent="0.2">
      <c r="A22" s="109" t="s">
        <v>278</v>
      </c>
    </row>
    <row r="23" spans="1:155" ht="24.75" customHeight="1" x14ac:dyDescent="0.2">
      <c r="A23" s="109" t="s">
        <v>279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s="155" customFormat="1" ht="35.25" customHeight="1" x14ac:dyDescent="0.2">
      <c r="A27" s="150" t="s">
        <v>163</v>
      </c>
    </row>
    <row r="28" spans="1:155" s="155" customFormat="1" ht="35.25" customHeight="1" x14ac:dyDescent="0.2">
      <c r="A28" s="150" t="s">
        <v>188</v>
      </c>
    </row>
    <row r="29" spans="1:155" s="155" customFormat="1" ht="35.25" customHeight="1" x14ac:dyDescent="0.2">
      <c r="A29" s="150" t="s">
        <v>164</v>
      </c>
    </row>
    <row r="30" spans="1:155" s="155" customFormat="1" ht="13.5" customHeight="1" x14ac:dyDescent="0.2">
      <c r="A30" s="150" t="s">
        <v>165</v>
      </c>
    </row>
    <row r="31" spans="1:155" s="155" customFormat="1" ht="35.25" customHeight="1" x14ac:dyDescent="0.2">
      <c r="A31" s="150" t="s">
        <v>162</v>
      </c>
    </row>
    <row r="32" spans="1:155"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row>
    <row r="33" spans="1:155"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row>
    <row r="34" spans="1:155" ht="15" customHeight="1" x14ac:dyDescent="0.2">
      <c r="A34" s="189" t="s">
        <v>247</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row>
    <row r="35" spans="1:155"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row>
    <row r="36" spans="1:155" ht="53.25" customHeight="1" x14ac:dyDescent="0.2">
      <c r="A36" s="228" t="s">
        <v>304</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row>
    <row r="37" spans="1:155" ht="12.75" customHeight="1" x14ac:dyDescent="0.2">
      <c r="A37" s="22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row>
    <row r="38" spans="1:155" s="11" customFormat="1" ht="15" customHeight="1" x14ac:dyDescent="0.2">
      <c r="A38" s="262" t="s">
        <v>103</v>
      </c>
    </row>
    <row r="39" spans="1:155" ht="15" customHeight="1" x14ac:dyDescent="0.2">
      <c r="A39" s="263"/>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row>
    <row r="40" spans="1:155" ht="51" customHeight="1" x14ac:dyDescent="0.2">
      <c r="A40" s="26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row>
    <row r="41" spans="1:155" x14ac:dyDescent="0.2">
      <c r="A41" s="144"/>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row>
    <row r="42" spans="1:155" ht="36" x14ac:dyDescent="0.2">
      <c r="A42" s="144" t="s">
        <v>105</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row>
    <row r="43" spans="1:155" x14ac:dyDescent="0.2">
      <c r="A43" s="13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row>
    <row r="44" spans="1:155" ht="36" x14ac:dyDescent="0.2">
      <c r="A44" s="176" t="s">
        <v>180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row>
    <row r="45" spans="1:155" x14ac:dyDescent="0.2">
      <c r="A45" s="205" t="s">
        <v>280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row>
    <row r="46" spans="1:155" s="11" customFormat="1" x14ac:dyDescent="0.2">
      <c r="A46" s="189"/>
    </row>
    <row r="47" spans="1:155" s="11" customFormat="1" x14ac:dyDescent="0.2">
      <c r="A47" s="137" t="s">
        <v>65</v>
      </c>
    </row>
    <row r="48" spans="1:155" s="11" customFormat="1" ht="42" customHeight="1" x14ac:dyDescent="0.2">
      <c r="A48" s="144" t="s">
        <v>104</v>
      </c>
    </row>
    <row r="49" spans="1:1" s="11" customFormat="1" ht="40.5" customHeight="1" x14ac:dyDescent="0.2">
      <c r="A49" s="144" t="s">
        <v>105</v>
      </c>
    </row>
    <row r="50" spans="1:1" s="11" customFormat="1" x14ac:dyDescent="0.2">
      <c r="A50" s="189"/>
    </row>
    <row r="51" spans="1:1" s="11" customFormat="1" ht="12.75" customHeight="1" x14ac:dyDescent="0.2">
      <c r="A51" s="137" t="s">
        <v>248</v>
      </c>
    </row>
    <row r="52" spans="1:1" s="11" customFormat="1" ht="24"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customHeight="1" x14ac:dyDescent="0.2">
      <c r="A57" s="19"/>
    </row>
    <row r="58" spans="1:1" s="11" customFormat="1" x14ac:dyDescent="0.2">
      <c r="A58" s="190" t="s">
        <v>282</v>
      </c>
    </row>
    <row r="59" spans="1:1" s="11" customFormat="1" x14ac:dyDescent="0.2">
      <c r="A59" s="192" t="s">
        <v>251</v>
      </c>
    </row>
    <row r="60" spans="1:1" s="11" customFormat="1" ht="13.5" customHeight="1" x14ac:dyDescent="0.2">
      <c r="A60" s="19"/>
    </row>
    <row r="61" spans="1:1" s="11" customFormat="1" ht="48" x14ac:dyDescent="0.2">
      <c r="A61" s="220"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55" s="11" customFormat="1" ht="77.25" customHeight="1" x14ac:dyDescent="0.2">
      <c r="A65" s="194" t="s">
        <v>284</v>
      </c>
    </row>
    <row r="66" spans="1:155" s="11" customFormat="1" ht="24.75" thickBot="1" x14ac:dyDescent="0.25">
      <c r="A66" s="195" t="s">
        <v>128</v>
      </c>
    </row>
    <row r="67" spans="1:155" s="11" customFormat="1" x14ac:dyDescent="0.2">
      <c r="A67" s="5"/>
    </row>
    <row r="68" spans="1:155" s="11" customFormat="1" ht="24" x14ac:dyDescent="0.2">
      <c r="A68" s="135" t="s">
        <v>252</v>
      </c>
    </row>
    <row r="69" spans="1:155" s="11" customFormat="1" x14ac:dyDescent="0.2">
      <c r="A69" s="180" t="s">
        <v>289</v>
      </c>
    </row>
    <row r="70" spans="1:155" s="11" customFormat="1" x14ac:dyDescent="0.2">
      <c r="A70" s="174" t="s">
        <v>182</v>
      </c>
    </row>
    <row r="71" spans="1:155" x14ac:dyDescent="0.2">
      <c r="A71" s="144"/>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row>
    <row r="72" spans="1:155" x14ac:dyDescent="0.2">
      <c r="A72" s="180" t="s">
        <v>194</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row>
    <row r="73" spans="1:155" x14ac:dyDescent="0.2">
      <c r="A73" s="174" t="s">
        <v>253</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row>
    <row r="74" spans="1:155" s="11" customFormat="1" x14ac:dyDescent="0.2">
      <c r="A74" s="144"/>
    </row>
    <row r="75" spans="1:155" s="11" customFormat="1" x14ac:dyDescent="0.2">
      <c r="A75" s="180" t="s">
        <v>287</v>
      </c>
    </row>
    <row r="76" spans="1:155" s="11" customFormat="1" x14ac:dyDescent="0.2">
      <c r="A76" s="174" t="s">
        <v>285</v>
      </c>
    </row>
    <row r="77" spans="1:155" s="11" customFormat="1" x14ac:dyDescent="0.2">
      <c r="A77" s="144"/>
    </row>
    <row r="78" spans="1:155" s="11" customFormat="1" ht="36" x14ac:dyDescent="0.2">
      <c r="A78" s="220" t="s">
        <v>288</v>
      </c>
    </row>
    <row r="79" spans="1:155" s="11" customFormat="1" x14ac:dyDescent="0.2">
      <c r="A79" s="174" t="s">
        <v>285</v>
      </c>
    </row>
    <row r="80" spans="1:155" s="11" customFormat="1" x14ac:dyDescent="0.2">
      <c r="A80" s="144"/>
    </row>
    <row r="81" spans="1:1" s="11" customFormat="1" ht="13.5" thickBot="1" x14ac:dyDescent="0.25">
      <c r="A81" s="196"/>
    </row>
    <row r="82" spans="1:1" s="11" customFormat="1" ht="72" x14ac:dyDescent="0.2">
      <c r="A82" s="197" t="s">
        <v>286</v>
      </c>
    </row>
    <row r="83" spans="1:1" s="11" customFormat="1" ht="24.75" thickBot="1" x14ac:dyDescent="0.25">
      <c r="A83" s="198" t="s">
        <v>254</v>
      </c>
    </row>
    <row r="84" spans="1:1" s="11" customFormat="1" x14ac:dyDescent="0.2">
      <c r="A84" s="31"/>
    </row>
    <row r="85" spans="1:1" s="11" customFormat="1" x14ac:dyDescent="0.2"/>
    <row r="86" spans="1:1" s="11" customFormat="1" x14ac:dyDescent="0.2"/>
    <row r="87" spans="1:1" s="11" customFormat="1" x14ac:dyDescent="0.2"/>
    <row r="88" spans="1:1" s="11" customFormat="1" x14ac:dyDescent="0.2"/>
    <row r="89" spans="1:1" s="11" customFormat="1" ht="30" customHeight="1" x14ac:dyDescent="0.2"/>
    <row r="90" spans="1:1" s="11" customFormat="1" x14ac:dyDescent="0.2"/>
    <row r="91" spans="1:1" s="11" customFormat="1" x14ac:dyDescent="0.2"/>
    <row r="92" spans="1:1" s="11" customFormat="1" x14ac:dyDescent="0.2"/>
    <row r="93" spans="1:1" s="11" customFormat="1" x14ac:dyDescent="0.2">
      <c r="A93" s="31"/>
    </row>
    <row r="94" spans="1:1" s="11" customFormat="1" x14ac:dyDescent="0.2">
      <c r="A94" s="31"/>
    </row>
    <row r="95" spans="1:1" s="11" customFormat="1" x14ac:dyDescent="0.2">
      <c r="A95" s="31"/>
    </row>
    <row r="96" spans="1:1" s="11" customFormat="1" x14ac:dyDescent="0.2">
      <c r="A96" s="31"/>
    </row>
    <row r="97" spans="1:155" s="11" customFormat="1" x14ac:dyDescent="0.2">
      <c r="A97" s="31"/>
    </row>
    <row r="98" spans="1:155" s="11" customFormat="1" x14ac:dyDescent="0.2">
      <c r="A98" s="31"/>
    </row>
    <row r="99" spans="1:155" s="11" customFormat="1" x14ac:dyDescent="0.2">
      <c r="A99" s="199"/>
    </row>
    <row r="100" spans="1:155" x14ac:dyDescent="0.2">
      <c r="A100" s="14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row>
    <row r="101" spans="1:155"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row>
    <row r="102" spans="1:155"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row>
    <row r="103" spans="1:155"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row>
    <row r="104" spans="1:155"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row>
    <row r="105" spans="1:155"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row>
    <row r="106" spans="1:155"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row>
    <row r="107" spans="1:155"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row>
    <row r="108" spans="1:155"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row>
    <row r="109" spans="1:155"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row>
    <row r="110" spans="1:155"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row>
    <row r="111" spans="1:155"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row>
    <row r="112" spans="1:155"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row>
    <row r="113" spans="1:155"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row>
    <row r="114" spans="1:155"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row>
    <row r="115" spans="1:155"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row>
    <row r="116" spans="1:155"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row>
    <row r="117" spans="1:155"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row>
    <row r="118" spans="1:155"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row>
    <row r="119" spans="1:155"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row>
    <row r="120" spans="1:155"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row>
    <row r="121" spans="1:155"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row>
    <row r="122" spans="1:155"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row>
    <row r="123" spans="1:155"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row>
    <row r="124" spans="1:155"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row>
    <row r="125" spans="1:155"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row>
    <row r="126" spans="1:155"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row>
    <row r="127" spans="1:155"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row>
    <row r="128" spans="1:155"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row>
    <row r="129" spans="1:155"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row>
    <row r="130" spans="1:155"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row>
    <row r="131" spans="1:155"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row>
    <row r="132" spans="1:155"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row>
    <row r="133" spans="1:155"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row>
    <row r="134" spans="1:155"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row>
    <row r="135" spans="1:155"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row>
    <row r="136" spans="1:155"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row>
    <row r="137" spans="1:155"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row>
    <row r="138" spans="1:155"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row>
    <row r="139" spans="1:155"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row>
    <row r="140" spans="1:155"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row>
    <row r="141" spans="1:155"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row>
    <row r="142" spans="1:155"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row>
    <row r="143" spans="1:155"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row>
    <row r="144" spans="1:155"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row>
    <row r="145" spans="1:155"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row>
    <row r="146" spans="1:155"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row>
    <row r="147" spans="1:155"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row>
    <row r="148" spans="1:155"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row>
    <row r="149" spans="1:155"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row>
    <row r="150" spans="1:155"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row>
    <row r="151" spans="1:155"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row>
    <row r="152" spans="1:155"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row>
    <row r="153" spans="1:155"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row>
    <row r="154" spans="1:155"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row>
    <row r="155" spans="1:155"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row>
    <row r="156" spans="1:155"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row>
    <row r="157" spans="1:155"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row>
    <row r="158" spans="1:155"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row>
    <row r="159" spans="1:155"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row>
    <row r="160" spans="1:155"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row>
    <row r="161" spans="1:155"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row>
    <row r="162" spans="1:155"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row>
    <row r="163" spans="1:155"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row>
    <row r="164" spans="1:155"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row>
    <row r="165" spans="1:155"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row>
    <row r="166" spans="1:155"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row>
    <row r="167" spans="1:155"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row>
    <row r="168" spans="1:155"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row>
    <row r="169" spans="1:155"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row>
    <row r="170" spans="1:155"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row>
    <row r="171" spans="1:155"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row>
    <row r="172" spans="1:155"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row>
    <row r="173" spans="1:155"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row>
    <row r="174" spans="1:155"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row>
    <row r="175" spans="1:155"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row>
    <row r="176" spans="1:155"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row>
    <row r="177" spans="1:155"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row>
    <row r="178" spans="1:155"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row>
    <row r="179" spans="1:155"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row>
    <row r="180" spans="1:155"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row>
    <row r="181" spans="1:155"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row>
    <row r="182" spans="1:155"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row>
    <row r="183" spans="1:155"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row>
    <row r="184" spans="1:155"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row>
    <row r="185" spans="1:155"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row>
    <row r="186" spans="1:155"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row>
    <row r="187" spans="1:155"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row>
    <row r="188" spans="1:155"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row>
    <row r="189" spans="1:155"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row>
    <row r="190" spans="1:155"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row>
    <row r="191" spans="1:155"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row>
    <row r="192" spans="1:155"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row>
    <row r="193" spans="1:155"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row>
    <row r="194" spans="1:155"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row>
    <row r="195" spans="1:155"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row>
    <row r="196" spans="1:155"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row>
    <row r="197" spans="1:155"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row>
    <row r="198" spans="1:155"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row>
    <row r="199" spans="1:155"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row>
    <row r="200" spans="1:155"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row>
    <row r="201" spans="1:155"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row>
    <row r="202" spans="1:155"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row>
    <row r="203" spans="1:155"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row>
    <row r="204" spans="1:155"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row>
    <row r="205" spans="1:155"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row>
    <row r="206" spans="1:155"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row>
    <row r="207" spans="1:155"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row>
    <row r="208" spans="1:155"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row>
    <row r="209" spans="1:155"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row>
    <row r="210" spans="1:155"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row>
    <row r="211" spans="1:155"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row>
    <row r="212" spans="1:155"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row>
    <row r="213" spans="1:155"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row>
    <row r="214" spans="1:155"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row>
    <row r="215" spans="1:155"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row>
    <row r="216" spans="1:155"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row>
    <row r="217" spans="1:155"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row>
    <row r="218" spans="1:155"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row>
    <row r="219" spans="1:155"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row>
    <row r="220" spans="1:155"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row>
    <row r="221" spans="1:155"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row>
    <row r="222" spans="1:155"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row>
    <row r="223" spans="1:155"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row>
    <row r="224" spans="1:155"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row>
    <row r="225" spans="1:155"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row>
    <row r="226" spans="1:155"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row>
    <row r="227" spans="1:155"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row>
    <row r="228" spans="1:155"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row>
    <row r="229" spans="1:155"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row>
    <row r="230" spans="1:155"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row>
    <row r="231" spans="1:155"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row>
    <row r="232" spans="1:155"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row>
    <row r="233" spans="1:155"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row>
    <row r="234" spans="1:155"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row>
    <row r="235" spans="1:155"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row>
    <row r="236" spans="1:155"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row>
    <row r="237" spans="1:155"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row>
    <row r="238" spans="1:155"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row>
    <row r="239" spans="1:155"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row>
    <row r="240" spans="1:155"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row>
    <row r="241" spans="1:155"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row>
    <row r="242" spans="1:155"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row>
    <row r="243" spans="1:155"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row>
    <row r="244" spans="1:155"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44"/>
  <sheetViews>
    <sheetView workbookViewId="0">
      <pane xSplit="1" topLeftCell="B1" activePane="topRight" state="frozen"/>
      <selection activeCell="A10" sqref="A10"/>
      <selection pane="topRight" activeCell="M45" sqref="M45"/>
    </sheetView>
  </sheetViews>
  <sheetFormatPr defaultRowHeight="12.75" x14ac:dyDescent="0.2"/>
  <cols>
    <col min="1" max="1" width="43.85546875" style="5" customWidth="1"/>
    <col min="2" max="168" width="9.5703125" style="106" customWidth="1"/>
  </cols>
  <sheetData>
    <row r="1" spans="1:168" ht="24" x14ac:dyDescent="0.2">
      <c r="A1" s="47" t="s">
        <v>50</v>
      </c>
    </row>
    <row r="2" spans="1:168" x14ac:dyDescent="0.2">
      <c r="A2" s="188" t="s">
        <v>245</v>
      </c>
    </row>
    <row r="3" spans="1:168" x14ac:dyDescent="0.2">
      <c r="A3" s="132" t="s">
        <v>255</v>
      </c>
    </row>
    <row r="4" spans="1:168" s="11" customFormat="1" ht="21.75" customHeight="1" x14ac:dyDescent="0.2">
      <c r="A4" s="74" t="s">
        <v>52</v>
      </c>
      <c r="B4" s="73">
        <f>'НСЛ| FIT18'!B4</f>
        <v>45809</v>
      </c>
      <c r="C4" s="73">
        <f>'НСЛ| FIT18'!C4</f>
        <v>45810</v>
      </c>
      <c r="D4" s="73">
        <f>'НСЛ| FIT18'!D4</f>
        <v>45815</v>
      </c>
      <c r="E4" s="73">
        <f>'НСЛ| FIT18'!E4</f>
        <v>45817</v>
      </c>
      <c r="F4" s="73">
        <f>'НСЛ| FIT18'!F4</f>
        <v>45821</v>
      </c>
      <c r="G4" s="73">
        <f>'НСЛ| FIT18'!G4</f>
        <v>45823</v>
      </c>
      <c r="H4" s="73">
        <f>'НСЛ| FIT18'!H4</f>
        <v>45828</v>
      </c>
      <c r="I4" s="73">
        <f>'НСЛ| FIT18'!I4</f>
        <v>45831</v>
      </c>
      <c r="J4" s="73">
        <f>'НСЛ| FIT18'!J4</f>
        <v>45836</v>
      </c>
      <c r="K4" s="73">
        <f>'НСЛ| FIT18'!K4</f>
        <v>45839</v>
      </c>
      <c r="L4" s="73">
        <f>'НСЛ| FIT18'!L4</f>
        <v>45851</v>
      </c>
      <c r="M4" s="73">
        <f>'НСЛ| FIT18'!M4</f>
        <v>45852</v>
      </c>
      <c r="N4" s="73">
        <f>'НСЛ| FIT18'!N4</f>
        <v>45858</v>
      </c>
      <c r="O4" s="73">
        <f>'НСЛ| FIT18'!O4</f>
        <v>45863</v>
      </c>
      <c r="P4" s="73">
        <f>'НСЛ| FIT18'!P4</f>
        <v>45865</v>
      </c>
      <c r="Q4" s="73">
        <f>'НСЛ| FIT18'!Q4</f>
        <v>45870</v>
      </c>
      <c r="R4" s="73">
        <f>'НСЛ| FIT18'!R4</f>
        <v>45872</v>
      </c>
      <c r="S4" s="73">
        <f>'НСЛ| FIT18'!S4</f>
        <v>45877</v>
      </c>
      <c r="T4" s="73">
        <f>'НСЛ| FIT18'!T4</f>
        <v>45879</v>
      </c>
      <c r="U4" s="73">
        <f>'НСЛ| FIT18'!U4</f>
        <v>45884</v>
      </c>
      <c r="V4" s="73">
        <f>'НСЛ| FIT18'!V4</f>
        <v>45886</v>
      </c>
      <c r="W4" s="73">
        <f>'НСЛ| FIT18'!W4</f>
        <v>45891</v>
      </c>
      <c r="X4" s="73">
        <f>'НСЛ| FIT18'!X4</f>
        <v>45893</v>
      </c>
      <c r="Y4" s="73">
        <f>'НСЛ| FIT18'!Y4</f>
        <v>45901</v>
      </c>
      <c r="Z4" s="73">
        <f>'НСЛ| FIT18'!Z4</f>
        <v>45905</v>
      </c>
      <c r="AA4" s="73">
        <f>'НСЛ| FIT18'!AA4</f>
        <v>45907</v>
      </c>
      <c r="AB4" s="73">
        <f>'НСЛ| FIT18'!AB4</f>
        <v>45912</v>
      </c>
      <c r="AC4" s="73">
        <f>'НСЛ| FIT18'!AC4</f>
        <v>45914</v>
      </c>
      <c r="AD4" s="73">
        <f>'НСЛ| FIT18'!AD4</f>
        <v>45919</v>
      </c>
      <c r="AE4" s="73">
        <f>'НСЛ| FIT18'!AE4</f>
        <v>45921</v>
      </c>
      <c r="AF4" s="73">
        <f>'НСЛ| FIT18'!AF4</f>
        <v>45926</v>
      </c>
      <c r="AG4" s="73">
        <f>'НСЛ| FIT18'!AG4</f>
        <v>45928</v>
      </c>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row>
    <row r="5" spans="1:168" s="11" customFormat="1" ht="21.75" customHeight="1" x14ac:dyDescent="0.2">
      <c r="A5" s="74"/>
      <c r="B5" s="73">
        <f>'НСЛ| FIT18'!B5</f>
        <v>45809</v>
      </c>
      <c r="C5" s="73">
        <f>'НСЛ| FIT18'!C5</f>
        <v>45814</v>
      </c>
      <c r="D5" s="73">
        <f>'НСЛ| FIT18'!D5</f>
        <v>45816</v>
      </c>
      <c r="E5" s="73">
        <f>'НСЛ| FIT18'!E5</f>
        <v>45820</v>
      </c>
      <c r="F5" s="73">
        <f>'НСЛ| FIT18'!F5</f>
        <v>45822</v>
      </c>
      <c r="G5" s="73">
        <f>'НСЛ| FIT18'!G5</f>
        <v>45827</v>
      </c>
      <c r="H5" s="73">
        <f>'НСЛ| FIT18'!H5</f>
        <v>45830</v>
      </c>
      <c r="I5" s="73">
        <f>'НСЛ| FIT18'!I5</f>
        <v>45835</v>
      </c>
      <c r="J5" s="73">
        <f>'НСЛ| FIT18'!J5</f>
        <v>45838</v>
      </c>
      <c r="K5" s="73">
        <f>'НСЛ| FIT18'!K5</f>
        <v>45850</v>
      </c>
      <c r="L5" s="73">
        <f>'НСЛ| FIT18'!L5</f>
        <v>45851</v>
      </c>
      <c r="M5" s="73">
        <f>'НСЛ| FIT18'!M5</f>
        <v>45857</v>
      </c>
      <c r="N5" s="73">
        <f>'НСЛ| FIT18'!N5</f>
        <v>45862</v>
      </c>
      <c r="O5" s="73">
        <f>'НСЛ| FIT18'!O5</f>
        <v>45864</v>
      </c>
      <c r="P5" s="73">
        <f>'НСЛ| FIT18'!P5</f>
        <v>45869</v>
      </c>
      <c r="Q5" s="73">
        <f>'НСЛ| FIT18'!Q5</f>
        <v>45871</v>
      </c>
      <c r="R5" s="73">
        <f>'НСЛ| FIT18'!R5</f>
        <v>45876</v>
      </c>
      <c r="S5" s="73">
        <f>'НСЛ| FIT18'!S5</f>
        <v>45878</v>
      </c>
      <c r="T5" s="73">
        <f>'НСЛ| FIT18'!T5</f>
        <v>45883</v>
      </c>
      <c r="U5" s="73">
        <f>'НСЛ| FIT18'!U5</f>
        <v>45885</v>
      </c>
      <c r="V5" s="73">
        <f>'НСЛ| FIT18'!V5</f>
        <v>45890</v>
      </c>
      <c r="W5" s="73">
        <f>'НСЛ| FIT18'!W5</f>
        <v>45892</v>
      </c>
      <c r="X5" s="73">
        <f>'НСЛ| FIT18'!X5</f>
        <v>45900</v>
      </c>
      <c r="Y5" s="73">
        <f>'НСЛ| FIT18'!Y5</f>
        <v>45904</v>
      </c>
      <c r="Z5" s="73">
        <f>'НСЛ| FIT18'!Z5</f>
        <v>45906</v>
      </c>
      <c r="AA5" s="73">
        <f>'НСЛ| FIT18'!AA5</f>
        <v>45911</v>
      </c>
      <c r="AB5" s="73">
        <f>'НСЛ| FIT18'!AB5</f>
        <v>45913</v>
      </c>
      <c r="AC5" s="73">
        <f>'НСЛ| FIT18'!AC5</f>
        <v>45918</v>
      </c>
      <c r="AD5" s="73">
        <f>'НСЛ| FIT18'!AD5</f>
        <v>45920</v>
      </c>
      <c r="AE5" s="73">
        <f>'НСЛ| FIT18'!AE5</f>
        <v>45925</v>
      </c>
      <c r="AF5" s="73">
        <f>'НСЛ| FIT18'!AF5</f>
        <v>45927</v>
      </c>
      <c r="AG5" s="73">
        <f>'НСЛ| FIT18'!AG5</f>
        <v>45930</v>
      </c>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row>
    <row r="6" spans="1:168"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row>
    <row r="7" spans="1:168" s="11" customFormat="1" x14ac:dyDescent="0.2">
      <c r="A7" s="42">
        <v>1</v>
      </c>
      <c r="B7" s="84">
        <f>'BAR BB| Open rates'!T6*0.9*0.85</f>
        <v>6961.5</v>
      </c>
      <c r="C7" s="84">
        <f>'BAR BB| Open rates'!U6*0.9*0.85</f>
        <v>5355</v>
      </c>
      <c r="D7" s="84">
        <f>'BAR BB| Open rates'!V6*0.9*0.85</f>
        <v>6961.5</v>
      </c>
      <c r="E7" s="84">
        <f>'BAR BB| Open rates'!W6*0.9*0.85</f>
        <v>4590</v>
      </c>
      <c r="F7" s="84">
        <f>'BAR BB| Open rates'!X6*0.9*0.85</f>
        <v>4590</v>
      </c>
      <c r="G7" s="84">
        <f>'BAR BB| Open rates'!Y6*0.9*0.85</f>
        <v>4590</v>
      </c>
      <c r="H7" s="84">
        <f>'BAR BB| Open rates'!Z6*0.9*0.85</f>
        <v>4590</v>
      </c>
      <c r="I7" s="84">
        <f>'BAR BB| Open rates'!AA6*0.9*0.85</f>
        <v>12163.5</v>
      </c>
      <c r="J7" s="84">
        <f>'BAR BB| Open rates'!AB6*0.9*0.85</f>
        <v>4590</v>
      </c>
      <c r="K7" s="84">
        <f>'BAR BB| Open rates'!AC6*0.9*0.85</f>
        <v>10633.5</v>
      </c>
      <c r="L7" s="84">
        <f>'BAR BB| Open rates'!AD6*0.9*0.85</f>
        <v>10633.5</v>
      </c>
      <c r="M7" s="84">
        <f>'BAR BB| Open rates'!AE6*0.9*0.85</f>
        <v>10633.5</v>
      </c>
      <c r="N7" s="84">
        <f>'BAR BB| Open rates'!AF6*0.9*0.85</f>
        <v>10633.5</v>
      </c>
      <c r="O7" s="84">
        <f>'BAR BB| Open rates'!AG6*0.9*0.85</f>
        <v>10633.5</v>
      </c>
      <c r="P7" s="84">
        <f>'BAR BB| Open rates'!AH6*0.9*0.85</f>
        <v>10633.5</v>
      </c>
      <c r="Q7" s="84">
        <f>'BAR BB| Open rates'!AI6*0.9*0.85</f>
        <v>10633.5</v>
      </c>
      <c r="R7" s="84">
        <f>'BAR BB| Open rates'!AJ6*0.9*0.85</f>
        <v>10633.5</v>
      </c>
      <c r="S7" s="84">
        <f>'BAR BB| Open rates'!AK6*0.9*0.85</f>
        <v>10633.5</v>
      </c>
      <c r="T7" s="84">
        <f>'BAR BB| Open rates'!AL6*0.9*0.85</f>
        <v>10633.5</v>
      </c>
      <c r="U7" s="84">
        <f>'BAR BB| Open rates'!AM6*0.9*0.85</f>
        <v>10633.5</v>
      </c>
      <c r="V7" s="84">
        <f>'BAR BB| Open rates'!AN6*0.9*0.85</f>
        <v>10633.5</v>
      </c>
      <c r="W7" s="84">
        <f>'BAR BB| Open rates'!AO6*0.9*0.85</f>
        <v>8338.5</v>
      </c>
      <c r="X7" s="84">
        <f>'BAR BB| Open rates'!AP6*0.9*0.85</f>
        <v>8338.5</v>
      </c>
      <c r="Y7" s="84">
        <f>'BAR BB| Open rates'!AQ6*0.9*0.85</f>
        <v>5049</v>
      </c>
      <c r="Z7" s="84">
        <f>'BAR BB| Open rates'!AR6*0.9*0.85</f>
        <v>5355</v>
      </c>
      <c r="AA7" s="84">
        <f>'BAR BB| Open rates'!AS6*0.9*0.85</f>
        <v>5049</v>
      </c>
      <c r="AB7" s="84">
        <f>'BAR BB| Open rates'!AT6*0.9*0.85</f>
        <v>5355</v>
      </c>
      <c r="AC7" s="84">
        <f>'BAR BB| Open rates'!AU6*0.9*0.85</f>
        <v>5049</v>
      </c>
      <c r="AD7" s="84">
        <f>'BAR BB| Open rates'!AV6*0.9*0.85</f>
        <v>5355</v>
      </c>
      <c r="AE7" s="84">
        <f>'BAR BB| Open rates'!AW6*0.9*0.85</f>
        <v>5049</v>
      </c>
      <c r="AF7" s="84">
        <f>'BAR BB| Open rates'!AX6*0.9*0.85</f>
        <v>5355</v>
      </c>
      <c r="AG7" s="84">
        <f>'BAR BB| Open rates'!AY6*0.9*0.85</f>
        <v>5049</v>
      </c>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row>
    <row r="8" spans="1:168" s="11" customFormat="1" x14ac:dyDescent="0.2">
      <c r="A8" s="42">
        <v>2</v>
      </c>
      <c r="B8" s="84">
        <f>'BAR BB| Open rates'!T7*0.9*0.85</f>
        <v>8109</v>
      </c>
      <c r="C8" s="84">
        <f>'BAR BB| Open rates'!U7*0.9*0.85</f>
        <v>6502.5</v>
      </c>
      <c r="D8" s="84">
        <f>'BAR BB| Open rates'!V7*0.9*0.85</f>
        <v>8109</v>
      </c>
      <c r="E8" s="84">
        <f>'BAR BB| Open rates'!W7*0.9*0.85</f>
        <v>5737.5</v>
      </c>
      <c r="F8" s="84">
        <f>'BAR BB| Open rates'!X7*0.9*0.85</f>
        <v>5737.5</v>
      </c>
      <c r="G8" s="84">
        <f>'BAR BB| Open rates'!Y7*0.9*0.85</f>
        <v>5737.5</v>
      </c>
      <c r="H8" s="84">
        <f>'BAR BB| Open rates'!Z7*0.9*0.85</f>
        <v>5737.5</v>
      </c>
      <c r="I8" s="84">
        <f>'BAR BB| Open rates'!AA7*0.9*0.85</f>
        <v>13311</v>
      </c>
      <c r="J8" s="84">
        <f>'BAR BB| Open rates'!AB7*0.9*0.85</f>
        <v>5737.5</v>
      </c>
      <c r="K8" s="84">
        <f>'BAR BB| Open rates'!AC7*0.9*0.85</f>
        <v>11781</v>
      </c>
      <c r="L8" s="84">
        <f>'BAR BB| Open rates'!AD7*0.9*0.85</f>
        <v>11781</v>
      </c>
      <c r="M8" s="84">
        <f>'BAR BB| Open rates'!AE7*0.9*0.85</f>
        <v>11781</v>
      </c>
      <c r="N8" s="84">
        <f>'BAR BB| Open rates'!AF7*0.9*0.85</f>
        <v>11781</v>
      </c>
      <c r="O8" s="84">
        <f>'BAR BB| Open rates'!AG7*0.9*0.85</f>
        <v>11781</v>
      </c>
      <c r="P8" s="84">
        <f>'BAR BB| Open rates'!AH7*0.9*0.85</f>
        <v>11781</v>
      </c>
      <c r="Q8" s="84">
        <f>'BAR BB| Open rates'!AI7*0.9*0.85</f>
        <v>11781</v>
      </c>
      <c r="R8" s="84">
        <f>'BAR BB| Open rates'!AJ7*0.9*0.85</f>
        <v>11781</v>
      </c>
      <c r="S8" s="84">
        <f>'BAR BB| Open rates'!AK7*0.9*0.85</f>
        <v>11781</v>
      </c>
      <c r="T8" s="84">
        <f>'BAR BB| Open rates'!AL7*0.9*0.85</f>
        <v>11781</v>
      </c>
      <c r="U8" s="84">
        <f>'BAR BB| Open rates'!AM7*0.9*0.85</f>
        <v>11781</v>
      </c>
      <c r="V8" s="84">
        <f>'BAR BB| Open rates'!AN7*0.9*0.85</f>
        <v>11781</v>
      </c>
      <c r="W8" s="84">
        <f>'BAR BB| Open rates'!AO7*0.9*0.85</f>
        <v>9486</v>
      </c>
      <c r="X8" s="84">
        <f>'BAR BB| Open rates'!AP7*0.9*0.85</f>
        <v>9486</v>
      </c>
      <c r="Y8" s="84">
        <f>'BAR BB| Open rates'!AQ7*0.9*0.85</f>
        <v>6196.5</v>
      </c>
      <c r="Z8" s="84">
        <f>'BAR BB| Open rates'!AR7*0.9*0.85</f>
        <v>6502.5</v>
      </c>
      <c r="AA8" s="84">
        <f>'BAR BB| Open rates'!AS7*0.9*0.85</f>
        <v>6196.5</v>
      </c>
      <c r="AB8" s="84">
        <f>'BAR BB| Open rates'!AT7*0.9*0.85</f>
        <v>6502.5</v>
      </c>
      <c r="AC8" s="84">
        <f>'BAR BB| Open rates'!AU7*0.9*0.85</f>
        <v>6196.5</v>
      </c>
      <c r="AD8" s="84">
        <f>'BAR BB| Open rates'!AV7*0.9*0.85</f>
        <v>6502.5</v>
      </c>
      <c r="AE8" s="84">
        <f>'BAR BB| Open rates'!AW7*0.9*0.85</f>
        <v>6196.5</v>
      </c>
      <c r="AF8" s="84">
        <f>'BAR BB| Open rates'!AX7*0.9*0.85</f>
        <v>6502.5</v>
      </c>
      <c r="AG8" s="84">
        <f>'BAR BB| Open rates'!AY7*0.9*0.85</f>
        <v>6196.5</v>
      </c>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row>
    <row r="9" spans="1:168"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row>
    <row r="10" spans="1:168" s="11" customFormat="1" x14ac:dyDescent="0.2">
      <c r="A10" s="42">
        <v>1</v>
      </c>
      <c r="B10" s="84">
        <f>'BAR BB| Open rates'!T9*0.9*0.85</f>
        <v>8491.5</v>
      </c>
      <c r="C10" s="84">
        <f>'BAR BB| Open rates'!U9*0.9*0.85</f>
        <v>6885</v>
      </c>
      <c r="D10" s="84">
        <f>'BAR BB| Open rates'!V9*0.9*0.85</f>
        <v>8491.5</v>
      </c>
      <c r="E10" s="84">
        <f>'BAR BB| Open rates'!W9*0.9*0.85</f>
        <v>6120</v>
      </c>
      <c r="F10" s="84">
        <f>'BAR BB| Open rates'!X9*0.9*0.85</f>
        <v>6120</v>
      </c>
      <c r="G10" s="84">
        <f>'BAR BB| Open rates'!Y9*0.9*0.85</f>
        <v>6120</v>
      </c>
      <c r="H10" s="84">
        <f>'BAR BB| Open rates'!Z9*0.9*0.85</f>
        <v>6120</v>
      </c>
      <c r="I10" s="84">
        <f>'BAR BB| Open rates'!AA9*0.9*0.85</f>
        <v>13693.5</v>
      </c>
      <c r="J10" s="84">
        <f>'BAR BB| Open rates'!AB9*0.9*0.85</f>
        <v>6120</v>
      </c>
      <c r="K10" s="84">
        <f>'BAR BB| Open rates'!AC9*0.9*0.85</f>
        <v>12163.5</v>
      </c>
      <c r="L10" s="84">
        <f>'BAR BB| Open rates'!AD9*0.9*0.85</f>
        <v>12163.5</v>
      </c>
      <c r="M10" s="84">
        <f>'BAR BB| Open rates'!AE9*0.9*0.85</f>
        <v>12163.5</v>
      </c>
      <c r="N10" s="84">
        <f>'BAR BB| Open rates'!AF9*0.9*0.85</f>
        <v>12163.5</v>
      </c>
      <c r="O10" s="84">
        <f>'BAR BB| Open rates'!AG9*0.9*0.85</f>
        <v>12163.5</v>
      </c>
      <c r="P10" s="84">
        <f>'BAR BB| Open rates'!AH9*0.9*0.85</f>
        <v>12163.5</v>
      </c>
      <c r="Q10" s="84">
        <f>'BAR BB| Open rates'!AI9*0.9*0.85</f>
        <v>12163.5</v>
      </c>
      <c r="R10" s="84">
        <f>'BAR BB| Open rates'!AJ9*0.9*0.85</f>
        <v>12163.5</v>
      </c>
      <c r="S10" s="84">
        <f>'BAR BB| Open rates'!AK9*0.9*0.85</f>
        <v>12163.5</v>
      </c>
      <c r="T10" s="84">
        <f>'BAR BB| Open rates'!AL9*0.9*0.85</f>
        <v>12163.5</v>
      </c>
      <c r="U10" s="84">
        <f>'BAR BB| Open rates'!AM9*0.9*0.85</f>
        <v>12163.5</v>
      </c>
      <c r="V10" s="84">
        <f>'BAR BB| Open rates'!AN9*0.9*0.85</f>
        <v>12163.5</v>
      </c>
      <c r="W10" s="84">
        <f>'BAR BB| Open rates'!AO9*0.9*0.85</f>
        <v>9868.5</v>
      </c>
      <c r="X10" s="84">
        <f>'BAR BB| Open rates'!AP9*0.9*0.85</f>
        <v>9868.5</v>
      </c>
      <c r="Y10" s="84">
        <f>'BAR BB| Open rates'!AQ9*0.9*0.85</f>
        <v>6579</v>
      </c>
      <c r="Z10" s="84">
        <f>'BAR BB| Open rates'!AR9*0.9*0.85</f>
        <v>6885</v>
      </c>
      <c r="AA10" s="84">
        <f>'BAR BB| Open rates'!AS9*0.9*0.85</f>
        <v>6579</v>
      </c>
      <c r="AB10" s="84">
        <f>'BAR BB| Open rates'!AT9*0.9*0.85</f>
        <v>6885</v>
      </c>
      <c r="AC10" s="84">
        <f>'BAR BB| Open rates'!AU9*0.9*0.85</f>
        <v>6579</v>
      </c>
      <c r="AD10" s="84">
        <f>'BAR BB| Open rates'!AV9*0.9*0.85</f>
        <v>6885</v>
      </c>
      <c r="AE10" s="84">
        <f>'BAR BB| Open rates'!AW9*0.9*0.85</f>
        <v>6579</v>
      </c>
      <c r="AF10" s="84">
        <f>'BAR BB| Open rates'!AX9*0.9*0.85</f>
        <v>6885</v>
      </c>
      <c r="AG10" s="84">
        <f>'BAR BB| Open rates'!AY9*0.9*0.85</f>
        <v>6579</v>
      </c>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row>
    <row r="11" spans="1:168" s="11" customFormat="1" x14ac:dyDescent="0.2">
      <c r="A11" s="42">
        <v>2</v>
      </c>
      <c r="B11" s="84">
        <f>'BAR BB| Open rates'!T10*0.9*0.85</f>
        <v>9639</v>
      </c>
      <c r="C11" s="84">
        <f>'BAR BB| Open rates'!U10*0.9*0.85</f>
        <v>8032.5</v>
      </c>
      <c r="D11" s="84">
        <f>'BAR BB| Open rates'!V10*0.9*0.85</f>
        <v>9639</v>
      </c>
      <c r="E11" s="84">
        <f>'BAR BB| Open rates'!W10*0.9*0.85</f>
        <v>7267.5</v>
      </c>
      <c r="F11" s="84">
        <f>'BAR BB| Open rates'!X10*0.9*0.85</f>
        <v>7267.5</v>
      </c>
      <c r="G11" s="84">
        <f>'BAR BB| Open rates'!Y10*0.9*0.85</f>
        <v>7267.5</v>
      </c>
      <c r="H11" s="84">
        <f>'BAR BB| Open rates'!Z10*0.9*0.85</f>
        <v>7267.5</v>
      </c>
      <c r="I11" s="84">
        <f>'BAR BB| Open rates'!AA10*0.9*0.85</f>
        <v>14841</v>
      </c>
      <c r="J11" s="84">
        <f>'BAR BB| Open rates'!AB10*0.9*0.85</f>
        <v>7267.5</v>
      </c>
      <c r="K11" s="84">
        <f>'BAR BB| Open rates'!AC10*0.9*0.85</f>
        <v>13311</v>
      </c>
      <c r="L11" s="84">
        <f>'BAR BB| Open rates'!AD10*0.9*0.85</f>
        <v>13311</v>
      </c>
      <c r="M11" s="84">
        <f>'BAR BB| Open rates'!AE10*0.9*0.85</f>
        <v>13311</v>
      </c>
      <c r="N11" s="84">
        <f>'BAR BB| Open rates'!AF10*0.9*0.85</f>
        <v>13311</v>
      </c>
      <c r="O11" s="84">
        <f>'BAR BB| Open rates'!AG10*0.9*0.85</f>
        <v>13311</v>
      </c>
      <c r="P11" s="84">
        <f>'BAR BB| Open rates'!AH10*0.9*0.85</f>
        <v>13311</v>
      </c>
      <c r="Q11" s="84">
        <f>'BAR BB| Open rates'!AI10*0.9*0.85</f>
        <v>13311</v>
      </c>
      <c r="R11" s="84">
        <f>'BAR BB| Open rates'!AJ10*0.9*0.85</f>
        <v>13311</v>
      </c>
      <c r="S11" s="84">
        <f>'BAR BB| Open rates'!AK10*0.9*0.85</f>
        <v>13311</v>
      </c>
      <c r="T11" s="84">
        <f>'BAR BB| Open rates'!AL10*0.9*0.85</f>
        <v>13311</v>
      </c>
      <c r="U11" s="84">
        <f>'BAR BB| Open rates'!AM10*0.9*0.85</f>
        <v>13311</v>
      </c>
      <c r="V11" s="84">
        <f>'BAR BB| Open rates'!AN10*0.9*0.85</f>
        <v>13311</v>
      </c>
      <c r="W11" s="84">
        <f>'BAR BB| Open rates'!AO10*0.9*0.85</f>
        <v>11016</v>
      </c>
      <c r="X11" s="84">
        <f>'BAR BB| Open rates'!AP10*0.9*0.85</f>
        <v>11016</v>
      </c>
      <c r="Y11" s="84">
        <f>'BAR BB| Open rates'!AQ10*0.9*0.85</f>
        <v>7726.5</v>
      </c>
      <c r="Z11" s="84">
        <f>'BAR BB| Open rates'!AR10*0.9*0.85</f>
        <v>8032.5</v>
      </c>
      <c r="AA11" s="84">
        <f>'BAR BB| Open rates'!AS10*0.9*0.85</f>
        <v>7726.5</v>
      </c>
      <c r="AB11" s="84">
        <f>'BAR BB| Open rates'!AT10*0.9*0.85</f>
        <v>8032.5</v>
      </c>
      <c r="AC11" s="84">
        <f>'BAR BB| Open rates'!AU10*0.9*0.85</f>
        <v>7726.5</v>
      </c>
      <c r="AD11" s="84">
        <f>'BAR BB| Open rates'!AV10*0.9*0.85</f>
        <v>8032.5</v>
      </c>
      <c r="AE11" s="84">
        <f>'BAR BB| Open rates'!AW10*0.9*0.85</f>
        <v>7726.5</v>
      </c>
      <c r="AF11" s="84">
        <f>'BAR BB| Open rates'!AX10*0.9*0.85</f>
        <v>8032.5</v>
      </c>
      <c r="AG11" s="84">
        <f>'BAR BB| Open rates'!AY10*0.9*0.85</f>
        <v>7726.5</v>
      </c>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row>
    <row r="12" spans="1:168"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row>
    <row r="13" spans="1:168" s="11" customFormat="1" x14ac:dyDescent="0.2">
      <c r="A13" s="42">
        <v>1</v>
      </c>
      <c r="B13" s="84">
        <f>'BAR BB| Open rates'!T12*0.9*0.85</f>
        <v>9256.5</v>
      </c>
      <c r="C13" s="84">
        <f>'BAR BB| Open rates'!U12*0.9*0.85</f>
        <v>7650</v>
      </c>
      <c r="D13" s="84">
        <f>'BAR BB| Open rates'!V12*0.9*0.85</f>
        <v>9256.5</v>
      </c>
      <c r="E13" s="84">
        <f>'BAR BB| Open rates'!W12*0.9*0.85</f>
        <v>6885</v>
      </c>
      <c r="F13" s="84">
        <f>'BAR BB| Open rates'!X12*0.9*0.85</f>
        <v>6885</v>
      </c>
      <c r="G13" s="84">
        <f>'BAR BB| Open rates'!Y12*0.9*0.85</f>
        <v>6885</v>
      </c>
      <c r="H13" s="84">
        <f>'BAR BB| Open rates'!Z12*0.9*0.85</f>
        <v>6885</v>
      </c>
      <c r="I13" s="84">
        <f>'BAR BB| Open rates'!AA12*0.9*0.85</f>
        <v>14458.5</v>
      </c>
      <c r="J13" s="84">
        <f>'BAR BB| Open rates'!AB12*0.9*0.85</f>
        <v>6885</v>
      </c>
      <c r="K13" s="84">
        <f>'BAR BB| Open rates'!AC12*0.9*0.85</f>
        <v>12928.5</v>
      </c>
      <c r="L13" s="84">
        <f>'BAR BB| Open rates'!AD12*0.9*0.85</f>
        <v>12928.5</v>
      </c>
      <c r="M13" s="84">
        <f>'BAR BB| Open rates'!AE12*0.9*0.85</f>
        <v>12928.5</v>
      </c>
      <c r="N13" s="84">
        <f>'BAR BB| Open rates'!AF12*0.9*0.85</f>
        <v>12928.5</v>
      </c>
      <c r="O13" s="84">
        <f>'BAR BB| Open rates'!AG12*0.9*0.85</f>
        <v>12928.5</v>
      </c>
      <c r="P13" s="84">
        <f>'BAR BB| Open rates'!AH12*0.9*0.85</f>
        <v>12928.5</v>
      </c>
      <c r="Q13" s="84">
        <f>'BAR BB| Open rates'!AI12*0.9*0.85</f>
        <v>12928.5</v>
      </c>
      <c r="R13" s="84">
        <f>'BAR BB| Open rates'!AJ12*0.9*0.85</f>
        <v>12928.5</v>
      </c>
      <c r="S13" s="84">
        <f>'BAR BB| Open rates'!AK12*0.9*0.85</f>
        <v>12928.5</v>
      </c>
      <c r="T13" s="84">
        <f>'BAR BB| Open rates'!AL12*0.9*0.85</f>
        <v>12928.5</v>
      </c>
      <c r="U13" s="84">
        <f>'BAR BB| Open rates'!AM12*0.9*0.85</f>
        <v>12928.5</v>
      </c>
      <c r="V13" s="84">
        <f>'BAR BB| Open rates'!AN12*0.9*0.85</f>
        <v>12928.5</v>
      </c>
      <c r="W13" s="84">
        <f>'BAR BB| Open rates'!AO12*0.9*0.85</f>
        <v>10633.5</v>
      </c>
      <c r="X13" s="84">
        <f>'BAR BB| Open rates'!AP12*0.9*0.85</f>
        <v>10633.5</v>
      </c>
      <c r="Y13" s="84">
        <f>'BAR BB| Open rates'!AQ12*0.9*0.85</f>
        <v>7344</v>
      </c>
      <c r="Z13" s="84">
        <f>'BAR BB| Open rates'!AR12*0.9*0.85</f>
        <v>7650</v>
      </c>
      <c r="AA13" s="84">
        <f>'BAR BB| Open rates'!AS12*0.9*0.85</f>
        <v>7344</v>
      </c>
      <c r="AB13" s="84">
        <f>'BAR BB| Open rates'!AT12*0.9*0.85</f>
        <v>7650</v>
      </c>
      <c r="AC13" s="84">
        <f>'BAR BB| Open rates'!AU12*0.9*0.85</f>
        <v>7344</v>
      </c>
      <c r="AD13" s="84">
        <f>'BAR BB| Open rates'!AV12*0.9*0.85</f>
        <v>7650</v>
      </c>
      <c r="AE13" s="84">
        <f>'BAR BB| Open rates'!AW12*0.9*0.85</f>
        <v>7344</v>
      </c>
      <c r="AF13" s="84">
        <f>'BAR BB| Open rates'!AX12*0.9*0.85</f>
        <v>7650</v>
      </c>
      <c r="AG13" s="84">
        <f>'BAR BB| Open rates'!AY12*0.9*0.85</f>
        <v>7344</v>
      </c>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row>
    <row r="14" spans="1:168" s="11" customFormat="1" x14ac:dyDescent="0.2">
      <c r="A14" s="42">
        <v>2</v>
      </c>
      <c r="B14" s="84">
        <f>'BAR BB| Open rates'!T13*0.9*0.85</f>
        <v>10404</v>
      </c>
      <c r="C14" s="84">
        <f>'BAR BB| Open rates'!U13*0.9*0.85</f>
        <v>8797.5</v>
      </c>
      <c r="D14" s="84">
        <f>'BAR BB| Open rates'!V13*0.9*0.85</f>
        <v>10404</v>
      </c>
      <c r="E14" s="84">
        <f>'BAR BB| Open rates'!W13*0.9*0.85</f>
        <v>8032.5</v>
      </c>
      <c r="F14" s="84">
        <f>'BAR BB| Open rates'!X13*0.9*0.85</f>
        <v>8032.5</v>
      </c>
      <c r="G14" s="84">
        <f>'BAR BB| Open rates'!Y13*0.9*0.85</f>
        <v>8032.5</v>
      </c>
      <c r="H14" s="84">
        <f>'BAR BB| Open rates'!Z13*0.9*0.85</f>
        <v>8032.5</v>
      </c>
      <c r="I14" s="84">
        <f>'BAR BB| Open rates'!AA13*0.9*0.85</f>
        <v>15606</v>
      </c>
      <c r="J14" s="84">
        <f>'BAR BB| Open rates'!AB13*0.9*0.85</f>
        <v>8032.5</v>
      </c>
      <c r="K14" s="84">
        <f>'BAR BB| Open rates'!AC13*0.9*0.85</f>
        <v>14076</v>
      </c>
      <c r="L14" s="84">
        <f>'BAR BB| Open rates'!AD13*0.9*0.85</f>
        <v>14076</v>
      </c>
      <c r="M14" s="84">
        <f>'BAR BB| Open rates'!AE13*0.9*0.85</f>
        <v>14076</v>
      </c>
      <c r="N14" s="84">
        <f>'BAR BB| Open rates'!AF13*0.9*0.85</f>
        <v>14076</v>
      </c>
      <c r="O14" s="84">
        <f>'BAR BB| Open rates'!AG13*0.9*0.85</f>
        <v>14076</v>
      </c>
      <c r="P14" s="84">
        <f>'BAR BB| Open rates'!AH13*0.9*0.85</f>
        <v>14076</v>
      </c>
      <c r="Q14" s="84">
        <f>'BAR BB| Open rates'!AI13*0.9*0.85</f>
        <v>14076</v>
      </c>
      <c r="R14" s="84">
        <f>'BAR BB| Open rates'!AJ13*0.9*0.85</f>
        <v>14076</v>
      </c>
      <c r="S14" s="84">
        <f>'BAR BB| Open rates'!AK13*0.9*0.85</f>
        <v>14076</v>
      </c>
      <c r="T14" s="84">
        <f>'BAR BB| Open rates'!AL13*0.9*0.85</f>
        <v>14076</v>
      </c>
      <c r="U14" s="84">
        <f>'BAR BB| Open rates'!AM13*0.9*0.85</f>
        <v>14076</v>
      </c>
      <c r="V14" s="84">
        <f>'BAR BB| Open rates'!AN13*0.9*0.85</f>
        <v>14076</v>
      </c>
      <c r="W14" s="84">
        <f>'BAR BB| Open rates'!AO13*0.9*0.85</f>
        <v>11781</v>
      </c>
      <c r="X14" s="84">
        <f>'BAR BB| Open rates'!AP13*0.9*0.85</f>
        <v>11781</v>
      </c>
      <c r="Y14" s="84">
        <f>'BAR BB| Open rates'!AQ13*0.9*0.85</f>
        <v>8491.5</v>
      </c>
      <c r="Z14" s="84">
        <f>'BAR BB| Open rates'!AR13*0.9*0.85</f>
        <v>8797.5</v>
      </c>
      <c r="AA14" s="84">
        <f>'BAR BB| Open rates'!AS13*0.9*0.85</f>
        <v>8491.5</v>
      </c>
      <c r="AB14" s="84">
        <f>'BAR BB| Open rates'!AT13*0.9*0.85</f>
        <v>8797.5</v>
      </c>
      <c r="AC14" s="84">
        <f>'BAR BB| Open rates'!AU13*0.9*0.85</f>
        <v>8491.5</v>
      </c>
      <c r="AD14" s="84">
        <f>'BAR BB| Open rates'!AV13*0.9*0.85</f>
        <v>8797.5</v>
      </c>
      <c r="AE14" s="84">
        <f>'BAR BB| Open rates'!AW13*0.9*0.85</f>
        <v>8491.5</v>
      </c>
      <c r="AF14" s="84">
        <f>'BAR BB| Open rates'!AX13*0.9*0.85</f>
        <v>8797.5</v>
      </c>
      <c r="AG14" s="84">
        <f>'BAR BB| Open rates'!AY13*0.9*0.85</f>
        <v>8491.5</v>
      </c>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row>
    <row r="15" spans="1:168" x14ac:dyDescent="0.2">
      <c r="A15" s="123"/>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168" x14ac:dyDescent="0.2">
      <c r="A16" s="231"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row>
    <row r="17" spans="1:168" x14ac:dyDescent="0.2">
      <c r="A17" s="231"/>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row>
    <row r="18" spans="1:168"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row>
    <row r="19" spans="1:168" s="11" customFormat="1" ht="184.5" customHeight="1" thickBot="1" x14ac:dyDescent="0.25">
      <c r="A19" s="204" t="s">
        <v>277</v>
      </c>
    </row>
    <row r="20" spans="1:168" s="11" customFormat="1" ht="10.5" customHeight="1" x14ac:dyDescent="0.2">
      <c r="A20" s="5"/>
    </row>
    <row r="21" spans="1:168" s="11" customFormat="1" ht="21.75" customHeight="1" x14ac:dyDescent="0.2">
      <c r="A21" s="87" t="s">
        <v>80</v>
      </c>
    </row>
    <row r="22" spans="1:168" s="11" customFormat="1" ht="24.75" customHeight="1" x14ac:dyDescent="0.2">
      <c r="A22" s="109" t="s">
        <v>278</v>
      </c>
    </row>
    <row r="23" spans="1:168" ht="24.75" customHeight="1" x14ac:dyDescent="0.2">
      <c r="A23" s="109" t="s">
        <v>279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row>
    <row r="24" spans="1:168"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row>
    <row r="25" spans="1:168"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row>
    <row r="26" spans="1:168"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row>
    <row r="27" spans="1:168" s="155" customFormat="1" ht="35.25" customHeight="1" x14ac:dyDescent="0.2">
      <c r="A27" s="150" t="s">
        <v>163</v>
      </c>
    </row>
    <row r="28" spans="1:168" s="155" customFormat="1" ht="35.25" customHeight="1" x14ac:dyDescent="0.2">
      <c r="A28" s="150" t="s">
        <v>188</v>
      </c>
    </row>
    <row r="29" spans="1:168" s="155" customFormat="1" ht="35.25" customHeight="1" x14ac:dyDescent="0.2">
      <c r="A29" s="150" t="s">
        <v>164</v>
      </c>
    </row>
    <row r="30" spans="1:168" s="155" customFormat="1" ht="13.5" customHeight="1" x14ac:dyDescent="0.2">
      <c r="A30" s="150" t="s">
        <v>165</v>
      </c>
    </row>
    <row r="31" spans="1:168" s="155" customFormat="1" ht="35.25" customHeight="1" x14ac:dyDescent="0.2">
      <c r="A31" s="150" t="s">
        <v>162</v>
      </c>
    </row>
    <row r="32" spans="1:168"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row>
    <row r="33" spans="1:168"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row>
    <row r="34" spans="1:168" ht="15" customHeight="1" x14ac:dyDescent="0.2">
      <c r="A34" s="189" t="s">
        <v>247</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row>
    <row r="35" spans="1:168"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row>
    <row r="36" spans="1:168" ht="53.25" customHeight="1" x14ac:dyDescent="0.2">
      <c r="A36" s="228" t="s">
        <v>304</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row>
    <row r="37" spans="1:168" ht="12.75" customHeight="1" x14ac:dyDescent="0.2">
      <c r="A37" s="22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row>
    <row r="38" spans="1:168" s="11" customFormat="1" ht="15" customHeight="1" x14ac:dyDescent="0.2">
      <c r="A38" s="262" t="s">
        <v>103</v>
      </c>
    </row>
    <row r="39" spans="1:168" ht="15" customHeight="1" x14ac:dyDescent="0.2">
      <c r="A39" s="263"/>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row>
    <row r="40" spans="1:168" ht="51" customHeight="1" x14ac:dyDescent="0.2">
      <c r="A40" s="26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row>
    <row r="41" spans="1:168" x14ac:dyDescent="0.2">
      <c r="A41" s="144"/>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row>
    <row r="42" spans="1:168" ht="36" x14ac:dyDescent="0.2">
      <c r="A42" s="144" t="s">
        <v>105</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row>
    <row r="43" spans="1:168" x14ac:dyDescent="0.2">
      <c r="A43" s="13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row>
    <row r="44" spans="1:168" ht="36" x14ac:dyDescent="0.2">
      <c r="A44" s="176" t="s">
        <v>180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row>
    <row r="45" spans="1:168" x14ac:dyDescent="0.2">
      <c r="A45" s="205" t="s">
        <v>280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row>
    <row r="46" spans="1:168" s="11" customFormat="1" x14ac:dyDescent="0.2">
      <c r="A46" s="189"/>
    </row>
    <row r="47" spans="1:168" s="11" customFormat="1" x14ac:dyDescent="0.2">
      <c r="A47" s="137" t="s">
        <v>65</v>
      </c>
    </row>
    <row r="48" spans="1:168" s="11" customFormat="1" ht="42" customHeight="1" x14ac:dyDescent="0.2">
      <c r="A48" s="144" t="s">
        <v>104</v>
      </c>
    </row>
    <row r="49" spans="1:1" s="11" customFormat="1" ht="40.5" customHeight="1" x14ac:dyDescent="0.2">
      <c r="A49" s="144" t="s">
        <v>105</v>
      </c>
    </row>
    <row r="50" spans="1:1" s="11" customFormat="1" x14ac:dyDescent="0.2">
      <c r="A50" s="189"/>
    </row>
    <row r="51" spans="1:1" s="11" customFormat="1" ht="12.75" customHeight="1" x14ac:dyDescent="0.2">
      <c r="A51" s="137" t="s">
        <v>248</v>
      </c>
    </row>
    <row r="52" spans="1:1" s="11" customFormat="1" ht="24"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customHeight="1" x14ac:dyDescent="0.2">
      <c r="A57" s="19"/>
    </row>
    <row r="58" spans="1:1" s="11" customFormat="1" x14ac:dyDescent="0.2">
      <c r="A58" s="190" t="s">
        <v>282</v>
      </c>
    </row>
    <row r="59" spans="1:1" s="11" customFormat="1" x14ac:dyDescent="0.2">
      <c r="A59" s="192" t="s">
        <v>251</v>
      </c>
    </row>
    <row r="60" spans="1:1" s="11" customFormat="1" ht="13.5" customHeight="1" x14ac:dyDescent="0.2">
      <c r="A60" s="19"/>
    </row>
    <row r="61" spans="1:1" s="11" customFormat="1" ht="48" x14ac:dyDescent="0.2">
      <c r="A61" s="220"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68" s="11" customFormat="1" ht="77.25" customHeight="1" x14ac:dyDescent="0.2">
      <c r="A65" s="194" t="s">
        <v>284</v>
      </c>
    </row>
    <row r="66" spans="1:168" s="11" customFormat="1" ht="24.75" thickBot="1" x14ac:dyDescent="0.25">
      <c r="A66" s="195" t="s">
        <v>128</v>
      </c>
    </row>
    <row r="67" spans="1:168" s="11" customFormat="1" x14ac:dyDescent="0.2">
      <c r="A67" s="5"/>
    </row>
    <row r="68" spans="1:168" s="11" customFormat="1" ht="24" x14ac:dyDescent="0.2">
      <c r="A68" s="135" t="s">
        <v>252</v>
      </c>
    </row>
    <row r="69" spans="1:168" s="11" customFormat="1" x14ac:dyDescent="0.2">
      <c r="A69" s="180" t="s">
        <v>289</v>
      </c>
    </row>
    <row r="70" spans="1:168" s="11" customFormat="1" x14ac:dyDescent="0.2">
      <c r="A70" s="174" t="s">
        <v>182</v>
      </c>
    </row>
    <row r="71" spans="1:168" x14ac:dyDescent="0.2">
      <c r="A71" s="144"/>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row>
    <row r="72" spans="1:168" x14ac:dyDescent="0.2">
      <c r="A72" s="180" t="s">
        <v>194</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row>
    <row r="73" spans="1:168" x14ac:dyDescent="0.2">
      <c r="A73" s="174" t="s">
        <v>253</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row>
    <row r="74" spans="1:168" s="11" customFormat="1" x14ac:dyDescent="0.2">
      <c r="A74" s="144"/>
    </row>
    <row r="75" spans="1:168" s="11" customFormat="1" x14ac:dyDescent="0.2">
      <c r="A75" s="180" t="s">
        <v>287</v>
      </c>
    </row>
    <row r="76" spans="1:168" s="11" customFormat="1" x14ac:dyDescent="0.2">
      <c r="A76" s="174" t="s">
        <v>285</v>
      </c>
    </row>
    <row r="77" spans="1:168" s="11" customFormat="1" x14ac:dyDescent="0.2">
      <c r="A77" s="144"/>
    </row>
    <row r="78" spans="1:168" s="11" customFormat="1" ht="36" x14ac:dyDescent="0.2">
      <c r="A78" s="220" t="s">
        <v>288</v>
      </c>
    </row>
    <row r="79" spans="1:168" s="11" customFormat="1" x14ac:dyDescent="0.2">
      <c r="A79" s="174" t="s">
        <v>285</v>
      </c>
    </row>
    <row r="80" spans="1:168" s="11" customFormat="1" x14ac:dyDescent="0.2">
      <c r="A80" s="144"/>
    </row>
    <row r="81" spans="1:1" s="11" customFormat="1" ht="13.5" thickBot="1" x14ac:dyDescent="0.25">
      <c r="A81" s="196"/>
    </row>
    <row r="82" spans="1:1" s="11" customFormat="1" ht="72" x14ac:dyDescent="0.2">
      <c r="A82" s="197" t="s">
        <v>286</v>
      </c>
    </row>
    <row r="83" spans="1:1" s="11" customFormat="1" ht="24.75" thickBot="1" x14ac:dyDescent="0.25">
      <c r="A83" s="198" t="s">
        <v>254</v>
      </c>
    </row>
    <row r="84" spans="1:1" s="11" customFormat="1" x14ac:dyDescent="0.2">
      <c r="A84" s="31"/>
    </row>
    <row r="85" spans="1:1" s="11" customFormat="1" x14ac:dyDescent="0.2"/>
    <row r="86" spans="1:1" s="11" customFormat="1" x14ac:dyDescent="0.2"/>
    <row r="87" spans="1:1" s="11" customFormat="1" x14ac:dyDescent="0.2"/>
    <row r="88" spans="1:1" s="11" customFormat="1" x14ac:dyDescent="0.2"/>
    <row r="89" spans="1:1" s="11" customFormat="1" ht="30" customHeight="1" x14ac:dyDescent="0.2"/>
    <row r="90" spans="1:1" s="11" customFormat="1" x14ac:dyDescent="0.2"/>
    <row r="91" spans="1:1" s="11" customFormat="1" x14ac:dyDescent="0.2"/>
    <row r="92" spans="1:1" s="11" customFormat="1" x14ac:dyDescent="0.2"/>
    <row r="93" spans="1:1" s="11" customFormat="1" x14ac:dyDescent="0.2"/>
    <row r="94" spans="1:1" s="11" customFormat="1" x14ac:dyDescent="0.2"/>
    <row r="95" spans="1:1" s="11" customFormat="1" x14ac:dyDescent="0.2"/>
    <row r="96" spans="1:1" s="11" customFormat="1" x14ac:dyDescent="0.2"/>
    <row r="97" spans="1:168" s="11" customFormat="1" x14ac:dyDescent="0.2"/>
    <row r="98" spans="1:168" s="11" customFormat="1" x14ac:dyDescent="0.2"/>
    <row r="99" spans="1:168" s="11" customFormat="1" x14ac:dyDescent="0.2">
      <c r="A99" s="199"/>
    </row>
    <row r="100" spans="1:168" x14ac:dyDescent="0.2">
      <c r="A100" s="14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row>
    <row r="101" spans="1:168"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row>
    <row r="102" spans="1:168"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row>
    <row r="103" spans="1:168"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row>
    <row r="104" spans="1:168"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row>
    <row r="105" spans="1:168"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row>
    <row r="106" spans="1:168"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row>
    <row r="107" spans="1:168"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row>
    <row r="108" spans="1:168"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row>
    <row r="109" spans="1:168"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row>
    <row r="110" spans="1:168"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row>
    <row r="111" spans="1:168"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row>
    <row r="112" spans="1:168"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row>
    <row r="113" spans="1:168"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row>
    <row r="114" spans="1:168"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row>
    <row r="115" spans="1:168"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row>
    <row r="116" spans="1:168"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row>
    <row r="117" spans="1:168"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row>
    <row r="118" spans="1:168"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row>
    <row r="119" spans="1:168"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row>
    <row r="120" spans="1:168"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row>
    <row r="121" spans="1:168"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row>
    <row r="122" spans="1:168"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row>
    <row r="123" spans="1:168"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row>
    <row r="124" spans="1:168"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row>
    <row r="125" spans="1:168"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row>
    <row r="126" spans="1:168"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row>
    <row r="127" spans="1:168"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row>
    <row r="128" spans="1:168"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row>
    <row r="129" spans="1:168"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row>
    <row r="130" spans="1:168"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row>
    <row r="131" spans="1:168"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row>
    <row r="132" spans="1:168"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row>
    <row r="133" spans="1:168"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row>
    <row r="134" spans="1:168"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row>
    <row r="135" spans="1:168"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row>
    <row r="136" spans="1:168"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row>
    <row r="137" spans="1:168"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row>
    <row r="138" spans="1:168"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row>
    <row r="139" spans="1:168"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row>
    <row r="140" spans="1:168"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row>
    <row r="141" spans="1:168"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row>
    <row r="142" spans="1:168"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row>
    <row r="143" spans="1:168"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row>
    <row r="144" spans="1:168"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row>
    <row r="145" spans="1:168"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row>
    <row r="146" spans="1:168"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row>
    <row r="147" spans="1:168"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row>
    <row r="148" spans="1:168"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row>
    <row r="149" spans="1:168"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row>
    <row r="150" spans="1:168"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row>
    <row r="151" spans="1:168"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row>
    <row r="152" spans="1:168"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row>
    <row r="153" spans="1:168"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row>
    <row r="154" spans="1:168"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row>
    <row r="155" spans="1:168"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row>
    <row r="156" spans="1:168"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row>
    <row r="157" spans="1:168"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row>
    <row r="158" spans="1:168"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row>
    <row r="159" spans="1:168"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row>
    <row r="160" spans="1:168"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row>
    <row r="161" spans="1:168"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row>
    <row r="162" spans="1:168"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row>
    <row r="163" spans="1:168"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row>
    <row r="164" spans="1:168"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row>
    <row r="165" spans="1:168"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row>
    <row r="166" spans="1:168"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row>
    <row r="167" spans="1:168"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row>
    <row r="168" spans="1:168"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row>
    <row r="169" spans="1:168"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row>
    <row r="170" spans="1:168"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row>
    <row r="171" spans="1:168"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row>
    <row r="172" spans="1:168"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row>
    <row r="173" spans="1:168"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row>
    <row r="174" spans="1:168"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row>
    <row r="175" spans="1:168"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row>
    <row r="176" spans="1:168"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row>
    <row r="177" spans="1:168"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row>
    <row r="178" spans="1:168"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row>
    <row r="179" spans="1:168"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row>
    <row r="180" spans="1:168"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row>
    <row r="181" spans="1:168"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row>
    <row r="182" spans="1:168"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row>
    <row r="183" spans="1:168"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row>
    <row r="184" spans="1:168"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row>
    <row r="185" spans="1:168"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row>
    <row r="186" spans="1:168"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row>
    <row r="187" spans="1:168"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row>
    <row r="188" spans="1:168"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row>
    <row r="189" spans="1:168"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row>
    <row r="190" spans="1:168"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row>
    <row r="191" spans="1:168"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row>
    <row r="192" spans="1:168"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row>
    <row r="193" spans="1:168"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row>
    <row r="194" spans="1:168"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row>
    <row r="195" spans="1:168"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row>
    <row r="196" spans="1:168"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row>
    <row r="197" spans="1:168"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row>
    <row r="198" spans="1:168"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row>
    <row r="199" spans="1:168"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row>
    <row r="200" spans="1:168"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row>
    <row r="201" spans="1:168"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row>
    <row r="202" spans="1:168"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row>
    <row r="203" spans="1:168"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row>
    <row r="204" spans="1:168"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row>
    <row r="205" spans="1:168"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row>
    <row r="206" spans="1:168"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row>
    <row r="207" spans="1:168"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row>
    <row r="208" spans="1:168"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row>
    <row r="209" spans="1:168"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row>
    <row r="210" spans="1:168"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row>
    <row r="211" spans="1:168"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row>
    <row r="212" spans="1:168"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row>
    <row r="213" spans="1:168"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row>
    <row r="214" spans="1:168"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row>
    <row r="215" spans="1:168"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row>
    <row r="216" spans="1:168"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row>
    <row r="217" spans="1:168"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row>
    <row r="218" spans="1:168"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row>
    <row r="219" spans="1:168"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row>
    <row r="220" spans="1:168"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row>
    <row r="221" spans="1:168"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row>
    <row r="222" spans="1:168"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row>
    <row r="223" spans="1:168"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row>
    <row r="224" spans="1:168"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row>
    <row r="225" spans="1:168"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row>
    <row r="226" spans="1:168"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row>
    <row r="227" spans="1:168"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row>
    <row r="228" spans="1:168"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row>
    <row r="229" spans="1:168"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row>
    <row r="230" spans="1:168"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row>
    <row r="231" spans="1:168"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row>
    <row r="232" spans="1:168"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row>
    <row r="233" spans="1:168"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row>
    <row r="234" spans="1:168"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row>
    <row r="235" spans="1:168"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row>
    <row r="236" spans="1:168"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row>
    <row r="237" spans="1:168"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row>
    <row r="238" spans="1:168"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row>
    <row r="239" spans="1:168"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row>
    <row r="240" spans="1:168"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row>
    <row r="241" spans="1:168"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row>
    <row r="242" spans="1:168"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row>
    <row r="243" spans="1:168"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row>
    <row r="244" spans="1:168"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44"/>
  <sheetViews>
    <sheetView workbookViewId="0">
      <pane xSplit="1" topLeftCell="B1" activePane="topRight" state="frozen"/>
      <selection activeCell="A10" sqref="A10"/>
      <selection pane="topRight" activeCell="N19" sqref="N19"/>
    </sheetView>
  </sheetViews>
  <sheetFormatPr defaultRowHeight="12.75" x14ac:dyDescent="0.2"/>
  <cols>
    <col min="1" max="1" width="43.85546875" style="5" customWidth="1"/>
    <col min="2" max="168" width="9.5703125" style="106" customWidth="1"/>
  </cols>
  <sheetData>
    <row r="1" spans="1:168" ht="24" x14ac:dyDescent="0.2">
      <c r="A1" s="47" t="s">
        <v>50</v>
      </c>
    </row>
    <row r="2" spans="1:168" x14ac:dyDescent="0.2">
      <c r="A2" s="188" t="s">
        <v>245</v>
      </c>
    </row>
    <row r="3" spans="1:168" x14ac:dyDescent="0.2">
      <c r="A3" s="132" t="s">
        <v>255</v>
      </c>
    </row>
    <row r="4" spans="1:168" s="11" customFormat="1" ht="21.75" customHeight="1" x14ac:dyDescent="0.2">
      <c r="A4" s="74" t="s">
        <v>52</v>
      </c>
      <c r="B4" s="73">
        <f>'НСЛ| FIT18'!B4</f>
        <v>45809</v>
      </c>
      <c r="C4" s="73">
        <f>'НСЛ| FIT18'!C4</f>
        <v>45810</v>
      </c>
      <c r="D4" s="73">
        <f>'НСЛ| FIT18'!D4</f>
        <v>45815</v>
      </c>
      <c r="E4" s="73">
        <f>'НСЛ| FIT18'!E4</f>
        <v>45817</v>
      </c>
      <c r="F4" s="73">
        <f>'НСЛ| FIT18'!F4</f>
        <v>45821</v>
      </c>
      <c r="G4" s="73">
        <f>'НСЛ| FIT18'!G4</f>
        <v>45823</v>
      </c>
      <c r="H4" s="73">
        <f>'НСЛ| FIT18'!H4</f>
        <v>45828</v>
      </c>
      <c r="I4" s="73">
        <f>'НСЛ| FIT18'!I4</f>
        <v>45831</v>
      </c>
      <c r="J4" s="73">
        <f>'НСЛ| FIT18'!J4</f>
        <v>45836</v>
      </c>
      <c r="K4" s="73">
        <f>'НСЛ| FIT18'!K4</f>
        <v>45839</v>
      </c>
      <c r="L4" s="73">
        <f>'НСЛ| FIT18'!L4</f>
        <v>45851</v>
      </c>
      <c r="M4" s="73">
        <f>'НСЛ| FIT18'!M4</f>
        <v>45852</v>
      </c>
      <c r="N4" s="73">
        <f>'НСЛ| FIT18'!N4</f>
        <v>45858</v>
      </c>
      <c r="O4" s="73">
        <f>'НСЛ| FIT18'!O4</f>
        <v>45863</v>
      </c>
      <c r="P4" s="73">
        <f>'НСЛ| FIT18'!P4</f>
        <v>45865</v>
      </c>
      <c r="Q4" s="73">
        <f>'НСЛ| FIT18'!Q4</f>
        <v>45870</v>
      </c>
      <c r="R4" s="73">
        <f>'НСЛ| FIT18'!R4</f>
        <v>45872</v>
      </c>
      <c r="S4" s="73">
        <f>'НСЛ| FIT18'!S4</f>
        <v>45877</v>
      </c>
      <c r="T4" s="73">
        <f>'НСЛ| FIT18'!T4</f>
        <v>45879</v>
      </c>
      <c r="U4" s="73">
        <f>'НСЛ| FIT18'!U4</f>
        <v>45884</v>
      </c>
      <c r="V4" s="73">
        <f>'НСЛ| FIT18'!V4</f>
        <v>45886</v>
      </c>
      <c r="W4" s="73">
        <f>'НСЛ| FIT18'!W4</f>
        <v>45891</v>
      </c>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row>
    <row r="5" spans="1:168" s="11" customFormat="1" ht="21.75" customHeight="1" x14ac:dyDescent="0.2">
      <c r="A5" s="74"/>
      <c r="B5" s="73">
        <f>'НСЛ| FIT18'!B5</f>
        <v>45809</v>
      </c>
      <c r="C5" s="73">
        <f>'НСЛ| FIT18'!C5</f>
        <v>45814</v>
      </c>
      <c r="D5" s="73">
        <f>'НСЛ| FIT18'!D5</f>
        <v>45816</v>
      </c>
      <c r="E5" s="73">
        <f>'НСЛ| FIT18'!E5</f>
        <v>45820</v>
      </c>
      <c r="F5" s="73">
        <f>'НСЛ| FIT18'!F5</f>
        <v>45822</v>
      </c>
      <c r="G5" s="73">
        <f>'НСЛ| FIT18'!G5</f>
        <v>45827</v>
      </c>
      <c r="H5" s="73">
        <f>'НСЛ| FIT18'!H5</f>
        <v>45830</v>
      </c>
      <c r="I5" s="73">
        <f>'НСЛ| FIT18'!I5</f>
        <v>45835</v>
      </c>
      <c r="J5" s="73">
        <f>'НСЛ| FIT18'!J5</f>
        <v>45838</v>
      </c>
      <c r="K5" s="73">
        <f>'НСЛ| FIT18'!K5</f>
        <v>45850</v>
      </c>
      <c r="L5" s="73">
        <f>'НСЛ| FIT18'!L5</f>
        <v>45851</v>
      </c>
      <c r="M5" s="73">
        <f>'НСЛ| FIT18'!M5</f>
        <v>45857</v>
      </c>
      <c r="N5" s="73">
        <f>'НСЛ| FIT18'!N5</f>
        <v>45862</v>
      </c>
      <c r="O5" s="73">
        <f>'НСЛ| FIT18'!O5</f>
        <v>45864</v>
      </c>
      <c r="P5" s="73">
        <f>'НСЛ| FIT18'!P5</f>
        <v>45869</v>
      </c>
      <c r="Q5" s="73">
        <f>'НСЛ| FIT18'!Q5</f>
        <v>45871</v>
      </c>
      <c r="R5" s="73">
        <f>'НСЛ| FIT18'!R5</f>
        <v>45876</v>
      </c>
      <c r="S5" s="73">
        <f>'НСЛ| FIT18'!S5</f>
        <v>45878</v>
      </c>
      <c r="T5" s="73">
        <f>'НСЛ| FIT18'!T5</f>
        <v>45883</v>
      </c>
      <c r="U5" s="73">
        <f>'НСЛ| FIT18'!U5</f>
        <v>45885</v>
      </c>
      <c r="V5" s="73">
        <f>'НСЛ| FIT18'!V5</f>
        <v>45890</v>
      </c>
      <c r="W5" s="73">
        <f>'НСЛ| FIT18'!W5</f>
        <v>45892</v>
      </c>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row>
    <row r="6" spans="1:168"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row>
    <row r="7" spans="1:168" s="11" customFormat="1" x14ac:dyDescent="0.2">
      <c r="A7" s="42">
        <v>1</v>
      </c>
      <c r="B7" s="84">
        <f>'BAR BB| Open rates'!T6*0.9*0.85+35</f>
        <v>6996.5</v>
      </c>
      <c r="C7" s="84">
        <f>'BAR BB| Open rates'!U6*0.9*0.85+35</f>
        <v>5390</v>
      </c>
      <c r="D7" s="84">
        <f>'BAR BB| Open rates'!V6*0.9*0.85+35</f>
        <v>6996.5</v>
      </c>
      <c r="E7" s="84">
        <f>'BAR BB| Open rates'!W6*0.9*0.85+35</f>
        <v>4625</v>
      </c>
      <c r="F7" s="84">
        <f>'BAR BB| Open rates'!X6*0.9*0.85+35</f>
        <v>4625</v>
      </c>
      <c r="G7" s="84">
        <f>'BAR BB| Open rates'!Y6*0.9*0.85+35</f>
        <v>4625</v>
      </c>
      <c r="H7" s="84">
        <f>'BAR BB| Open rates'!Z6*0.9*0.85+35</f>
        <v>4625</v>
      </c>
      <c r="I7" s="84">
        <f>'BAR BB| Open rates'!AB6*0.9*0.85+35</f>
        <v>4625</v>
      </c>
      <c r="J7" s="84">
        <f>'BAR BB| Open rates'!AC6*0.9*0.85+35</f>
        <v>10668.5</v>
      </c>
      <c r="K7" s="84">
        <f>'BAR BB| Open rates'!AD6*0.9*0.85+35</f>
        <v>10668.5</v>
      </c>
      <c r="L7" s="84">
        <f>'BAR BB| Open rates'!AE6*0.9*0.85+35</f>
        <v>10668.5</v>
      </c>
      <c r="M7" s="84">
        <f>'BAR BB| Open rates'!AF6*0.9*0.85+35</f>
        <v>10668.5</v>
      </c>
      <c r="N7" s="84">
        <f>'BAR BB| Open rates'!AG6*0.9*0.85+35</f>
        <v>10668.5</v>
      </c>
      <c r="O7" s="84">
        <f>'BAR BB| Open rates'!AH6*0.9*0.85+35</f>
        <v>10668.5</v>
      </c>
      <c r="P7" s="84">
        <f>'BAR BB| Open rates'!AI6*0.9*0.85+35</f>
        <v>10668.5</v>
      </c>
      <c r="Q7" s="84">
        <f>'BAR BB| Open rates'!AJ6*0.9*0.85+35</f>
        <v>10668.5</v>
      </c>
      <c r="R7" s="84">
        <f>'BAR BB| Open rates'!AK6*0.9*0.85+35</f>
        <v>10668.5</v>
      </c>
      <c r="S7" s="84">
        <f>'BAR BB| Open rates'!AL6*0.9*0.85+35</f>
        <v>10668.5</v>
      </c>
      <c r="T7" s="84">
        <f>'BAR BB| Open rates'!AM6*0.9*0.85+35</f>
        <v>10668.5</v>
      </c>
      <c r="U7" s="84">
        <f>'BAR BB| Open rates'!AN6*0.9*0.85+35</f>
        <v>10668.5</v>
      </c>
      <c r="V7" s="84">
        <f>'BAR BB| Open rates'!AO6*0.9*0.85+35</f>
        <v>8373.5</v>
      </c>
      <c r="W7" s="84">
        <f>'BAR BB| Open rates'!AP6*0.9*0.85+35</f>
        <v>8373.5</v>
      </c>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row>
    <row r="8" spans="1:168" s="11" customFormat="1" x14ac:dyDescent="0.2">
      <c r="A8" s="42">
        <v>2</v>
      </c>
      <c r="B8" s="84">
        <f>'BAR BB| Open rates'!T7*0.9*0.85+35</f>
        <v>8144</v>
      </c>
      <c r="C8" s="84">
        <f>'BAR BB| Open rates'!U7*0.9*0.85+35</f>
        <v>6537.5</v>
      </c>
      <c r="D8" s="84">
        <f>'BAR BB| Open rates'!V7*0.9*0.85+35</f>
        <v>8144</v>
      </c>
      <c r="E8" s="84">
        <f>'BAR BB| Open rates'!W7*0.9*0.85+35</f>
        <v>5772.5</v>
      </c>
      <c r="F8" s="84">
        <f>'BAR BB| Open rates'!X7*0.9*0.85+35</f>
        <v>5772.5</v>
      </c>
      <c r="G8" s="84">
        <f>'BAR BB| Open rates'!Y7*0.9*0.85+35</f>
        <v>5772.5</v>
      </c>
      <c r="H8" s="84">
        <f>'BAR BB| Open rates'!Z7*0.9*0.85+35</f>
        <v>5772.5</v>
      </c>
      <c r="I8" s="84">
        <f>'BAR BB| Open rates'!AB7*0.9*0.85+35</f>
        <v>5772.5</v>
      </c>
      <c r="J8" s="84">
        <f>'BAR BB| Open rates'!AC7*0.9*0.85+35</f>
        <v>11816</v>
      </c>
      <c r="K8" s="84">
        <f>'BAR BB| Open rates'!AD7*0.9*0.85+35</f>
        <v>11816</v>
      </c>
      <c r="L8" s="84">
        <f>'BAR BB| Open rates'!AE7*0.9*0.85+35</f>
        <v>11816</v>
      </c>
      <c r="M8" s="84">
        <f>'BAR BB| Open rates'!AF7*0.9*0.85+35</f>
        <v>11816</v>
      </c>
      <c r="N8" s="84">
        <f>'BAR BB| Open rates'!AG7*0.9*0.85+35</f>
        <v>11816</v>
      </c>
      <c r="O8" s="84">
        <f>'BAR BB| Open rates'!AH7*0.9*0.85+35</f>
        <v>11816</v>
      </c>
      <c r="P8" s="84">
        <f>'BAR BB| Open rates'!AI7*0.9*0.85+35</f>
        <v>11816</v>
      </c>
      <c r="Q8" s="84">
        <f>'BAR BB| Open rates'!AJ7*0.9*0.85+35</f>
        <v>11816</v>
      </c>
      <c r="R8" s="84">
        <f>'BAR BB| Open rates'!AK7*0.9*0.85+35</f>
        <v>11816</v>
      </c>
      <c r="S8" s="84">
        <f>'BAR BB| Open rates'!AL7*0.9*0.85+35</f>
        <v>11816</v>
      </c>
      <c r="T8" s="84">
        <f>'BAR BB| Open rates'!AM7*0.9*0.85+35</f>
        <v>11816</v>
      </c>
      <c r="U8" s="84">
        <f>'BAR BB| Open rates'!AN7*0.9*0.85+35</f>
        <v>11816</v>
      </c>
      <c r="V8" s="84">
        <f>'BAR BB| Open rates'!AO7*0.9*0.85+35</f>
        <v>9521</v>
      </c>
      <c r="W8" s="84">
        <f>'BAR BB| Open rates'!AP7*0.9*0.85+35</f>
        <v>9521</v>
      </c>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row>
    <row r="9" spans="1:168"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row>
    <row r="10" spans="1:168" s="11" customFormat="1" x14ac:dyDescent="0.2">
      <c r="A10" s="42">
        <v>1</v>
      </c>
      <c r="B10" s="84">
        <f>'BAR BB| Open rates'!T9*0.9*0.85+35</f>
        <v>8526.5</v>
      </c>
      <c r="C10" s="84">
        <f>'BAR BB| Open rates'!U9*0.9*0.85+35</f>
        <v>6920</v>
      </c>
      <c r="D10" s="84">
        <f>'BAR BB| Open rates'!V9*0.9*0.85+35</f>
        <v>8526.5</v>
      </c>
      <c r="E10" s="84">
        <f>'BAR BB| Open rates'!W9*0.9*0.85+35</f>
        <v>6155</v>
      </c>
      <c r="F10" s="84">
        <f>'BAR BB| Open rates'!X9*0.9*0.85+35</f>
        <v>6155</v>
      </c>
      <c r="G10" s="84">
        <f>'BAR BB| Open rates'!Y9*0.9*0.85+35</f>
        <v>6155</v>
      </c>
      <c r="H10" s="84">
        <f>'BAR BB| Open rates'!Z9*0.9*0.85+35</f>
        <v>6155</v>
      </c>
      <c r="I10" s="84">
        <f>'BAR BB| Open rates'!AB9*0.9*0.85+35</f>
        <v>6155</v>
      </c>
      <c r="J10" s="84">
        <f>'BAR BB| Open rates'!AC9*0.9*0.85+35</f>
        <v>12198.5</v>
      </c>
      <c r="K10" s="84">
        <f>'BAR BB| Open rates'!AD9*0.9*0.85+35</f>
        <v>12198.5</v>
      </c>
      <c r="L10" s="84">
        <f>'BAR BB| Open rates'!AE9*0.9*0.85+35</f>
        <v>12198.5</v>
      </c>
      <c r="M10" s="84">
        <f>'BAR BB| Open rates'!AF9*0.9*0.85+35</f>
        <v>12198.5</v>
      </c>
      <c r="N10" s="84">
        <f>'BAR BB| Open rates'!AG9*0.9*0.85+35</f>
        <v>12198.5</v>
      </c>
      <c r="O10" s="84">
        <f>'BAR BB| Open rates'!AH9*0.9*0.85+35</f>
        <v>12198.5</v>
      </c>
      <c r="P10" s="84">
        <f>'BAR BB| Open rates'!AI9*0.9*0.85+35</f>
        <v>12198.5</v>
      </c>
      <c r="Q10" s="84">
        <f>'BAR BB| Open rates'!AJ9*0.9*0.85+35</f>
        <v>12198.5</v>
      </c>
      <c r="R10" s="84">
        <f>'BAR BB| Open rates'!AK9*0.9*0.85+35</f>
        <v>12198.5</v>
      </c>
      <c r="S10" s="84">
        <f>'BAR BB| Open rates'!AL9*0.9*0.85+35</f>
        <v>12198.5</v>
      </c>
      <c r="T10" s="84">
        <f>'BAR BB| Open rates'!AM9*0.9*0.85+35</f>
        <v>12198.5</v>
      </c>
      <c r="U10" s="84">
        <f>'BAR BB| Open rates'!AN9*0.9*0.85+35</f>
        <v>12198.5</v>
      </c>
      <c r="V10" s="84">
        <f>'BAR BB| Open rates'!AO9*0.9*0.85+35</f>
        <v>9903.5</v>
      </c>
      <c r="W10" s="84">
        <f>'BAR BB| Open rates'!AP9*0.9*0.85+35</f>
        <v>9903.5</v>
      </c>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row>
    <row r="11" spans="1:168" s="11" customFormat="1" x14ac:dyDescent="0.2">
      <c r="A11" s="42">
        <v>2</v>
      </c>
      <c r="B11" s="84">
        <f>'BAR BB| Open rates'!T10*0.9*0.85+35</f>
        <v>9674</v>
      </c>
      <c r="C11" s="84">
        <f>'BAR BB| Open rates'!U10*0.9*0.85+35</f>
        <v>8067.5</v>
      </c>
      <c r="D11" s="84">
        <f>'BAR BB| Open rates'!V10*0.9*0.85+35</f>
        <v>9674</v>
      </c>
      <c r="E11" s="84">
        <f>'BAR BB| Open rates'!W10*0.9*0.85+35</f>
        <v>7302.5</v>
      </c>
      <c r="F11" s="84">
        <f>'BAR BB| Open rates'!X10*0.9*0.85+35</f>
        <v>7302.5</v>
      </c>
      <c r="G11" s="84">
        <f>'BAR BB| Open rates'!Y10*0.9*0.85+35</f>
        <v>7302.5</v>
      </c>
      <c r="H11" s="84">
        <f>'BAR BB| Open rates'!Z10*0.9*0.85+35</f>
        <v>7302.5</v>
      </c>
      <c r="I11" s="84">
        <f>'BAR BB| Open rates'!AB10*0.9*0.85+35</f>
        <v>7302.5</v>
      </c>
      <c r="J11" s="84">
        <f>'BAR BB| Open rates'!AC10*0.9*0.85+35</f>
        <v>13346</v>
      </c>
      <c r="K11" s="84">
        <f>'BAR BB| Open rates'!AD10*0.9*0.85+35</f>
        <v>13346</v>
      </c>
      <c r="L11" s="84">
        <f>'BAR BB| Open rates'!AE10*0.9*0.85+35</f>
        <v>13346</v>
      </c>
      <c r="M11" s="84">
        <f>'BAR BB| Open rates'!AF10*0.9*0.85+35</f>
        <v>13346</v>
      </c>
      <c r="N11" s="84">
        <f>'BAR BB| Open rates'!AG10*0.9*0.85+35</f>
        <v>13346</v>
      </c>
      <c r="O11" s="84">
        <f>'BAR BB| Open rates'!AH10*0.9*0.85+35</f>
        <v>13346</v>
      </c>
      <c r="P11" s="84">
        <f>'BAR BB| Open rates'!AI10*0.9*0.85+35</f>
        <v>13346</v>
      </c>
      <c r="Q11" s="84">
        <f>'BAR BB| Open rates'!AJ10*0.9*0.85+35</f>
        <v>13346</v>
      </c>
      <c r="R11" s="84">
        <f>'BAR BB| Open rates'!AK10*0.9*0.85+35</f>
        <v>13346</v>
      </c>
      <c r="S11" s="84">
        <f>'BAR BB| Open rates'!AL10*0.9*0.85+35</f>
        <v>13346</v>
      </c>
      <c r="T11" s="84">
        <f>'BAR BB| Open rates'!AM10*0.9*0.85+35</f>
        <v>13346</v>
      </c>
      <c r="U11" s="84">
        <f>'BAR BB| Open rates'!AN10*0.9*0.85+35</f>
        <v>13346</v>
      </c>
      <c r="V11" s="84">
        <f>'BAR BB| Open rates'!AO10*0.9*0.85+35</f>
        <v>11051</v>
      </c>
      <c r="W11" s="84">
        <f>'BAR BB| Open rates'!AP10*0.9*0.85+35</f>
        <v>11051</v>
      </c>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row>
    <row r="12" spans="1:168"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row>
    <row r="13" spans="1:168" s="11" customFormat="1" x14ac:dyDescent="0.2">
      <c r="A13" s="42">
        <v>1</v>
      </c>
      <c r="B13" s="84">
        <f>'BAR BB| Open rates'!T12*0.9*0.85+35</f>
        <v>9291.5</v>
      </c>
      <c r="C13" s="84">
        <f>'BAR BB| Open rates'!U12*0.9*0.85+35</f>
        <v>7685</v>
      </c>
      <c r="D13" s="84">
        <f>'BAR BB| Open rates'!V12*0.9*0.85+35</f>
        <v>9291.5</v>
      </c>
      <c r="E13" s="84">
        <f>'BAR BB| Open rates'!W12*0.9*0.85+35</f>
        <v>6920</v>
      </c>
      <c r="F13" s="84">
        <f>'BAR BB| Open rates'!X12*0.9*0.85+35</f>
        <v>6920</v>
      </c>
      <c r="G13" s="84">
        <f>'BAR BB| Open rates'!Y12*0.9*0.85+35</f>
        <v>6920</v>
      </c>
      <c r="H13" s="84">
        <f>'BAR BB| Open rates'!Z12*0.9*0.85+35</f>
        <v>6920</v>
      </c>
      <c r="I13" s="84">
        <f>'BAR BB| Open rates'!AB12*0.9*0.85+35</f>
        <v>6920</v>
      </c>
      <c r="J13" s="84">
        <f>'BAR BB| Open rates'!AC12*0.9*0.85+35</f>
        <v>12963.5</v>
      </c>
      <c r="K13" s="84">
        <f>'BAR BB| Open rates'!AD12*0.9*0.85+35</f>
        <v>12963.5</v>
      </c>
      <c r="L13" s="84">
        <f>'BAR BB| Open rates'!AE12*0.9*0.85+35</f>
        <v>12963.5</v>
      </c>
      <c r="M13" s="84">
        <f>'BAR BB| Open rates'!AF12*0.9*0.85+35</f>
        <v>12963.5</v>
      </c>
      <c r="N13" s="84">
        <f>'BAR BB| Open rates'!AG12*0.9*0.85+35</f>
        <v>12963.5</v>
      </c>
      <c r="O13" s="84">
        <f>'BAR BB| Open rates'!AH12*0.9*0.85+35</f>
        <v>12963.5</v>
      </c>
      <c r="P13" s="84">
        <f>'BAR BB| Open rates'!AI12*0.9*0.85+35</f>
        <v>12963.5</v>
      </c>
      <c r="Q13" s="84">
        <f>'BAR BB| Open rates'!AJ12*0.9*0.85+35</f>
        <v>12963.5</v>
      </c>
      <c r="R13" s="84">
        <f>'BAR BB| Open rates'!AK12*0.9*0.85+35</f>
        <v>12963.5</v>
      </c>
      <c r="S13" s="84">
        <f>'BAR BB| Open rates'!AL12*0.9*0.85+35</f>
        <v>12963.5</v>
      </c>
      <c r="T13" s="84">
        <f>'BAR BB| Open rates'!AM12*0.9*0.85+35</f>
        <v>12963.5</v>
      </c>
      <c r="U13" s="84">
        <f>'BAR BB| Open rates'!AN12*0.9*0.85+35</f>
        <v>12963.5</v>
      </c>
      <c r="V13" s="84">
        <f>'BAR BB| Open rates'!AO12*0.9*0.85+35</f>
        <v>10668.5</v>
      </c>
      <c r="W13" s="84">
        <f>'BAR BB| Open rates'!AP12*0.9*0.85+35</f>
        <v>10668.5</v>
      </c>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row>
    <row r="14" spans="1:168" s="11" customFormat="1" x14ac:dyDescent="0.2">
      <c r="A14" s="42">
        <v>2</v>
      </c>
      <c r="B14" s="84">
        <f>'BAR BB| Open rates'!T13*0.9*0.85+35</f>
        <v>10439</v>
      </c>
      <c r="C14" s="84">
        <f>'BAR BB| Open rates'!U13*0.9*0.85+35</f>
        <v>8832.5</v>
      </c>
      <c r="D14" s="84">
        <f>'BAR BB| Open rates'!V13*0.9*0.85+35</f>
        <v>10439</v>
      </c>
      <c r="E14" s="84">
        <f>'BAR BB| Open rates'!W13*0.9*0.85+35</f>
        <v>8067.5</v>
      </c>
      <c r="F14" s="84">
        <f>'BAR BB| Open rates'!X13*0.9*0.85+35</f>
        <v>8067.5</v>
      </c>
      <c r="G14" s="84">
        <f>'BAR BB| Open rates'!Y13*0.9*0.85+35</f>
        <v>8067.5</v>
      </c>
      <c r="H14" s="84">
        <f>'BAR BB| Open rates'!Z13*0.9*0.85+35</f>
        <v>8067.5</v>
      </c>
      <c r="I14" s="84">
        <f>'BAR BB| Open rates'!AB13*0.9*0.85+35</f>
        <v>8067.5</v>
      </c>
      <c r="J14" s="84">
        <f>'BAR BB| Open rates'!AC13*0.9*0.85+35</f>
        <v>14111</v>
      </c>
      <c r="K14" s="84">
        <f>'BAR BB| Open rates'!AD13*0.9*0.85+35</f>
        <v>14111</v>
      </c>
      <c r="L14" s="84">
        <f>'BAR BB| Open rates'!AE13*0.9*0.85+35</f>
        <v>14111</v>
      </c>
      <c r="M14" s="84">
        <f>'BAR BB| Open rates'!AF13*0.9*0.85+35</f>
        <v>14111</v>
      </c>
      <c r="N14" s="84">
        <f>'BAR BB| Open rates'!AG13*0.9*0.85+35</f>
        <v>14111</v>
      </c>
      <c r="O14" s="84">
        <f>'BAR BB| Open rates'!AH13*0.9*0.85+35</f>
        <v>14111</v>
      </c>
      <c r="P14" s="84">
        <f>'BAR BB| Open rates'!AI13*0.9*0.85+35</f>
        <v>14111</v>
      </c>
      <c r="Q14" s="84">
        <f>'BAR BB| Open rates'!AJ13*0.9*0.85+35</f>
        <v>14111</v>
      </c>
      <c r="R14" s="84">
        <f>'BAR BB| Open rates'!AK13*0.9*0.85+35</f>
        <v>14111</v>
      </c>
      <c r="S14" s="84">
        <f>'BAR BB| Open rates'!AL13*0.9*0.85+35</f>
        <v>14111</v>
      </c>
      <c r="T14" s="84">
        <f>'BAR BB| Open rates'!AM13*0.9*0.85+35</f>
        <v>14111</v>
      </c>
      <c r="U14" s="84">
        <f>'BAR BB| Open rates'!AN13*0.9*0.85+35</f>
        <v>14111</v>
      </c>
      <c r="V14" s="84">
        <f>'BAR BB| Open rates'!AO13*0.9*0.85+35</f>
        <v>11816</v>
      </c>
      <c r="W14" s="84">
        <f>'BAR BB| Open rates'!AP13*0.9*0.85+35</f>
        <v>11816</v>
      </c>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row>
    <row r="15" spans="1:168" x14ac:dyDescent="0.2">
      <c r="A15" s="123"/>
      <c r="B15" s="11"/>
      <c r="C15" s="11"/>
      <c r="D15" s="11"/>
      <c r="E15" s="11"/>
    </row>
    <row r="16" spans="1:168" ht="12.75" customHeight="1" x14ac:dyDescent="0.2">
      <c r="A16" s="231"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row>
    <row r="17" spans="1:168" x14ac:dyDescent="0.2">
      <c r="A17" s="231"/>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row>
    <row r="18" spans="1:168" ht="19.5" customHeight="1"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row>
    <row r="19" spans="1:168" s="11" customFormat="1" ht="194.25" customHeight="1" thickBot="1" x14ac:dyDescent="0.25">
      <c r="A19" s="204" t="s">
        <v>277</v>
      </c>
    </row>
    <row r="20" spans="1:168" s="11" customFormat="1" ht="10.5" customHeight="1" x14ac:dyDescent="0.2">
      <c r="A20" s="5"/>
    </row>
    <row r="21" spans="1:168" s="11" customFormat="1" ht="21.75" customHeight="1" x14ac:dyDescent="0.2">
      <c r="A21" s="87" t="s">
        <v>80</v>
      </c>
    </row>
    <row r="22" spans="1:168" s="11" customFormat="1" ht="24.75" customHeight="1" x14ac:dyDescent="0.2">
      <c r="A22" s="109" t="s">
        <v>278</v>
      </c>
    </row>
    <row r="23" spans="1:168" ht="24.75" customHeight="1" x14ac:dyDescent="0.2">
      <c r="A23" s="109" t="s">
        <v>279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row>
    <row r="24" spans="1:168"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row>
    <row r="25" spans="1:168"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row>
    <row r="26" spans="1:168"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row>
    <row r="27" spans="1:168" s="155" customFormat="1" ht="35.25" customHeight="1" x14ac:dyDescent="0.2">
      <c r="A27" s="150" t="s">
        <v>163</v>
      </c>
    </row>
    <row r="28" spans="1:168" s="155" customFormat="1" ht="35.25" customHeight="1" x14ac:dyDescent="0.2">
      <c r="A28" s="150" t="s">
        <v>188</v>
      </c>
    </row>
    <row r="29" spans="1:168" s="155" customFormat="1" ht="35.25" customHeight="1" x14ac:dyDescent="0.2">
      <c r="A29" s="150" t="s">
        <v>164</v>
      </c>
    </row>
    <row r="30" spans="1:168" s="155" customFormat="1" ht="13.5" customHeight="1" x14ac:dyDescent="0.2">
      <c r="A30" s="150" t="s">
        <v>165</v>
      </c>
    </row>
    <row r="31" spans="1:168" s="155" customFormat="1" ht="35.25" customHeight="1" x14ac:dyDescent="0.2">
      <c r="A31" s="150" t="s">
        <v>162</v>
      </c>
    </row>
    <row r="32" spans="1:168"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row>
    <row r="33" spans="1:168"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row>
    <row r="34" spans="1:168" ht="15" customHeight="1" x14ac:dyDescent="0.2">
      <c r="A34" s="189" t="s">
        <v>247</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row>
    <row r="35" spans="1:168"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row>
    <row r="36" spans="1:168" ht="12.75" customHeight="1" x14ac:dyDescent="0.2">
      <c r="A36" s="189"/>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row>
    <row r="37" spans="1:168" s="11" customFormat="1" ht="15" customHeight="1" x14ac:dyDescent="0.2">
      <c r="A37" s="262" t="s">
        <v>103</v>
      </c>
    </row>
    <row r="38" spans="1:168" ht="15" customHeight="1" x14ac:dyDescent="0.2">
      <c r="A38" s="263"/>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row>
    <row r="39" spans="1:168" ht="51" customHeight="1" x14ac:dyDescent="0.2">
      <c r="A39" s="264"/>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row>
    <row r="40" spans="1:168" x14ac:dyDescent="0.2">
      <c r="A40" s="14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row>
    <row r="41" spans="1:168" ht="36" x14ac:dyDescent="0.2">
      <c r="A41" s="144" t="s">
        <v>105</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row>
    <row r="42" spans="1:168" x14ac:dyDescent="0.2">
      <c r="A42" s="13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row>
    <row r="43" spans="1:168" ht="36" x14ac:dyDescent="0.2">
      <c r="A43" s="176" t="s">
        <v>180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row>
    <row r="44" spans="1:168" x14ac:dyDescent="0.2">
      <c r="A44" s="205" t="s">
        <v>280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row>
    <row r="45" spans="1:168" s="11" customFormat="1" x14ac:dyDescent="0.2">
      <c r="A45" s="189"/>
    </row>
    <row r="46" spans="1:168" s="11" customFormat="1" x14ac:dyDescent="0.2">
      <c r="A46" s="137" t="s">
        <v>65</v>
      </c>
    </row>
    <row r="47" spans="1:168" s="11" customFormat="1" ht="42" customHeight="1" x14ac:dyDescent="0.2">
      <c r="A47" s="144" t="s">
        <v>104</v>
      </c>
    </row>
    <row r="48" spans="1:168" s="11" customFormat="1" ht="40.5" customHeight="1" x14ac:dyDescent="0.2">
      <c r="A48" s="144" t="s">
        <v>105</v>
      </c>
    </row>
    <row r="49" spans="1:1" s="11" customFormat="1" x14ac:dyDescent="0.2">
      <c r="A49" s="189"/>
    </row>
    <row r="50" spans="1:1" s="11" customFormat="1" ht="12.75" customHeight="1" x14ac:dyDescent="0.2">
      <c r="A50" s="137" t="s">
        <v>248</v>
      </c>
    </row>
    <row r="51" spans="1:1" s="11" customFormat="1" ht="24" x14ac:dyDescent="0.2">
      <c r="A51" s="180" t="s">
        <v>281</v>
      </c>
    </row>
    <row r="52" spans="1:1" s="11" customFormat="1" ht="17.25" customHeight="1" x14ac:dyDescent="0.2">
      <c r="A52" s="191" t="s">
        <v>181</v>
      </c>
    </row>
    <row r="53" spans="1:1" s="11" customFormat="1" ht="12" customHeight="1" x14ac:dyDescent="0.2">
      <c r="A53" s="191"/>
    </row>
    <row r="54" spans="1:1" s="11" customFormat="1" x14ac:dyDescent="0.2">
      <c r="A54" s="190" t="s">
        <v>249</v>
      </c>
    </row>
    <row r="55" spans="1:1" s="11" customFormat="1" x14ac:dyDescent="0.2">
      <c r="A55" s="191" t="s">
        <v>250</v>
      </c>
    </row>
    <row r="56" spans="1:1" s="11" customFormat="1" ht="13.5" customHeight="1" x14ac:dyDescent="0.2">
      <c r="A56" s="19"/>
    </row>
    <row r="57" spans="1:1" s="11" customFormat="1" x14ac:dyDescent="0.2">
      <c r="A57" s="190" t="s">
        <v>282</v>
      </c>
    </row>
    <row r="58" spans="1:1" s="11" customFormat="1" x14ac:dyDescent="0.2">
      <c r="A58" s="192" t="s">
        <v>251</v>
      </c>
    </row>
    <row r="59" spans="1:1" s="11" customFormat="1" ht="13.5" customHeight="1" x14ac:dyDescent="0.2">
      <c r="A59" s="19"/>
    </row>
    <row r="60" spans="1:1" s="11" customFormat="1" ht="48" x14ac:dyDescent="0.2">
      <c r="A60" s="220" t="s">
        <v>283</v>
      </c>
    </row>
    <row r="61" spans="1:1" s="11" customFormat="1" x14ac:dyDescent="0.2">
      <c r="A61" s="191" t="s">
        <v>251</v>
      </c>
    </row>
    <row r="62" spans="1:1" s="11" customFormat="1" ht="12.75" customHeight="1" x14ac:dyDescent="0.2">
      <c r="A62" s="193"/>
    </row>
    <row r="63" spans="1:1" s="11" customFormat="1" ht="13.5" thickBot="1" x14ac:dyDescent="0.25">
      <c r="A63" s="192"/>
    </row>
    <row r="64" spans="1:1" s="11" customFormat="1" ht="96" x14ac:dyDescent="0.2">
      <c r="A64" s="194" t="s">
        <v>284</v>
      </c>
    </row>
    <row r="65" spans="1:168" s="11" customFormat="1" ht="13.5" customHeight="1" thickBot="1" x14ac:dyDescent="0.25">
      <c r="A65" s="195" t="s">
        <v>128</v>
      </c>
    </row>
    <row r="66" spans="1:168" s="11" customFormat="1" x14ac:dyDescent="0.2">
      <c r="A66" s="5"/>
    </row>
    <row r="67" spans="1:168" s="11" customFormat="1" ht="24" x14ac:dyDescent="0.2">
      <c r="A67" s="135" t="s">
        <v>252</v>
      </c>
    </row>
    <row r="68" spans="1:168" s="11" customFormat="1" x14ac:dyDescent="0.2">
      <c r="A68" s="180" t="s">
        <v>289</v>
      </c>
    </row>
    <row r="69" spans="1:168" s="11" customFormat="1" ht="23.25" customHeight="1" x14ac:dyDescent="0.2">
      <c r="A69" s="174" t="s">
        <v>182</v>
      </c>
    </row>
    <row r="70" spans="1:168" s="11" customFormat="1" x14ac:dyDescent="0.2">
      <c r="A70" s="144"/>
    </row>
    <row r="71" spans="1:168" s="11" customFormat="1" x14ac:dyDescent="0.2">
      <c r="A71" s="180" t="s">
        <v>194</v>
      </c>
    </row>
    <row r="72" spans="1:168" s="11" customFormat="1" x14ac:dyDescent="0.2">
      <c r="A72" s="174" t="s">
        <v>253</v>
      </c>
    </row>
    <row r="73" spans="1:168" s="11" customFormat="1" x14ac:dyDescent="0.2">
      <c r="A73" s="144"/>
    </row>
    <row r="74" spans="1:168" s="11" customFormat="1" x14ac:dyDescent="0.2">
      <c r="A74" s="180" t="s">
        <v>287</v>
      </c>
    </row>
    <row r="75" spans="1:168" x14ac:dyDescent="0.2">
      <c r="A75" s="174" t="s">
        <v>285</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row>
    <row r="76" spans="1:168" x14ac:dyDescent="0.2">
      <c r="A76" s="14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row>
    <row r="77" spans="1:168" ht="36" x14ac:dyDescent="0.2">
      <c r="A77" s="220" t="s">
        <v>288</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row>
    <row r="78" spans="1:168" s="11" customFormat="1" x14ac:dyDescent="0.2">
      <c r="A78" s="174" t="s">
        <v>285</v>
      </c>
    </row>
    <row r="79" spans="1:168" s="11" customFormat="1" x14ac:dyDescent="0.2">
      <c r="A79" s="144"/>
    </row>
    <row r="80" spans="1:168" s="11" customFormat="1" ht="13.5" thickBot="1" x14ac:dyDescent="0.25">
      <c r="A80" s="196"/>
    </row>
    <row r="81" spans="1:1" s="11" customFormat="1" ht="72" x14ac:dyDescent="0.2">
      <c r="A81" s="197" t="s">
        <v>286</v>
      </c>
    </row>
    <row r="82" spans="1:1" s="11" customFormat="1" ht="24.75" thickBot="1" x14ac:dyDescent="0.25">
      <c r="A82" s="198" t="s">
        <v>254</v>
      </c>
    </row>
    <row r="83" spans="1:1" s="11" customFormat="1" x14ac:dyDescent="0.2"/>
    <row r="84" spans="1:1" s="11" customFormat="1" x14ac:dyDescent="0.2"/>
    <row r="85" spans="1:1" s="11" customFormat="1" x14ac:dyDescent="0.2"/>
    <row r="86" spans="1:1" s="11" customFormat="1" x14ac:dyDescent="0.2"/>
    <row r="87" spans="1:1" s="11" customFormat="1" x14ac:dyDescent="0.2"/>
    <row r="88" spans="1:1" s="11" customFormat="1" x14ac:dyDescent="0.2"/>
    <row r="89" spans="1:1" s="11" customFormat="1" ht="30" customHeight="1" x14ac:dyDescent="0.2"/>
    <row r="90" spans="1:1" s="11" customFormat="1" x14ac:dyDescent="0.2"/>
    <row r="91" spans="1:1" s="11" customFormat="1" x14ac:dyDescent="0.2"/>
    <row r="92" spans="1:1" s="11" customFormat="1" x14ac:dyDescent="0.2"/>
    <row r="93" spans="1:1" s="11" customFormat="1" x14ac:dyDescent="0.2"/>
    <row r="94" spans="1:1" s="11" customFormat="1" x14ac:dyDescent="0.2"/>
    <row r="95" spans="1:1" s="11" customFormat="1" x14ac:dyDescent="0.2"/>
    <row r="96" spans="1:1" s="11" customFormat="1" x14ac:dyDescent="0.2"/>
    <row r="97" spans="1:168" s="11" customFormat="1" x14ac:dyDescent="0.2"/>
    <row r="98" spans="1:168" s="11" customFormat="1" x14ac:dyDescent="0.2"/>
    <row r="99" spans="1:168" s="11" customFormat="1" x14ac:dyDescent="0.2">
      <c r="A99" s="199"/>
    </row>
    <row r="100" spans="1:168" x14ac:dyDescent="0.2">
      <c r="A100" s="14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row>
    <row r="101" spans="1:168"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row>
    <row r="102" spans="1:168"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row>
    <row r="103" spans="1:168"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row>
    <row r="104" spans="1:168"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row>
    <row r="105" spans="1:168"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row>
    <row r="106" spans="1:168"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row>
    <row r="107" spans="1:168"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row>
    <row r="108" spans="1:168"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row>
    <row r="109" spans="1:168"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row>
    <row r="110" spans="1:168"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row>
    <row r="111" spans="1:168"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row>
    <row r="112" spans="1:168"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row>
    <row r="113" spans="1:168"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row>
    <row r="114" spans="1:168"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row>
    <row r="115" spans="1:168"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row>
    <row r="116" spans="1:168"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row>
    <row r="117" spans="1:168"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row>
    <row r="118" spans="1:168"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row>
    <row r="119" spans="1:168"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row>
    <row r="120" spans="1:168"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row>
    <row r="121" spans="1:168"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row>
    <row r="122" spans="1:168"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row>
    <row r="123" spans="1:168"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row>
    <row r="124" spans="1:168"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row>
    <row r="125" spans="1:168"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row>
    <row r="126" spans="1:168"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row>
    <row r="127" spans="1:168"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row>
    <row r="128" spans="1:168"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row>
    <row r="129" spans="1:168"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row>
    <row r="130" spans="1:168"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row>
    <row r="131" spans="1:168"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row>
    <row r="132" spans="1:168"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row>
    <row r="133" spans="1:168"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row>
    <row r="134" spans="1:168"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row>
    <row r="135" spans="1:168"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row>
    <row r="136" spans="1:168"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row>
    <row r="137" spans="1:168"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row>
    <row r="138" spans="1:168"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row>
    <row r="139" spans="1:168"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row>
    <row r="140" spans="1:168"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row>
    <row r="141" spans="1:168"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row>
    <row r="142" spans="1:168"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row>
    <row r="143" spans="1:168"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row>
    <row r="144" spans="1:168"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row>
    <row r="145" spans="1:168"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row>
    <row r="146" spans="1:168"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row>
    <row r="147" spans="1:168"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row>
    <row r="148" spans="1:168"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row>
    <row r="149" spans="1:168"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row>
    <row r="150" spans="1:168"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row>
    <row r="151" spans="1:168"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row>
    <row r="152" spans="1:168"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row>
    <row r="153" spans="1:168"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row>
    <row r="154" spans="1:168"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row>
    <row r="155" spans="1:168"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row>
    <row r="156" spans="1:168"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row>
    <row r="157" spans="1:168"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row>
    <row r="158" spans="1:168"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row>
    <row r="159" spans="1:168"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row>
    <row r="160" spans="1:168"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row>
    <row r="161" spans="1:168"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row>
    <row r="162" spans="1:168"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row>
    <row r="163" spans="1:168"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row>
    <row r="164" spans="1:168"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row>
    <row r="165" spans="1:168"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row>
    <row r="166" spans="1:168"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row>
    <row r="167" spans="1:168"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row>
    <row r="168" spans="1:168"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row>
    <row r="169" spans="1:168"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row>
    <row r="170" spans="1:168"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row>
    <row r="171" spans="1:168"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row>
    <row r="172" spans="1:168"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row>
    <row r="173" spans="1:168"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row>
    <row r="174" spans="1:168"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row>
    <row r="175" spans="1:168"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row>
    <row r="176" spans="1:168"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row>
    <row r="177" spans="1:168"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row>
    <row r="178" spans="1:168"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row>
    <row r="179" spans="1:168"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row>
    <row r="180" spans="1:168"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row>
    <row r="181" spans="1:168"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row>
    <row r="182" spans="1:168"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row>
    <row r="183" spans="1:168"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row>
    <row r="184" spans="1:168"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row>
    <row r="185" spans="1:168"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row>
    <row r="186" spans="1:168"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row>
    <row r="187" spans="1:168"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row>
    <row r="188" spans="1:168"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row>
    <row r="189" spans="1:168"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row>
    <row r="190" spans="1:168"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row>
    <row r="191" spans="1:168"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row>
    <row r="192" spans="1:168"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row>
    <row r="193" spans="1:168"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row>
    <row r="194" spans="1:168"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row>
    <row r="195" spans="1:168"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row>
    <row r="196" spans="1:168"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row>
    <row r="197" spans="1:168"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row>
    <row r="198" spans="1:168"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row>
    <row r="199" spans="1:168"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row>
    <row r="200" spans="1:168"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row>
    <row r="201" spans="1:168"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row>
    <row r="202" spans="1:168"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row>
    <row r="203" spans="1:168"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row>
    <row r="204" spans="1:168"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row>
    <row r="205" spans="1:168"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row>
    <row r="206" spans="1:168"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row>
    <row r="207" spans="1:168"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row>
    <row r="208" spans="1:168"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row>
    <row r="209" spans="1:168"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row>
    <row r="210" spans="1:168"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row>
    <row r="211" spans="1:168"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row>
    <row r="212" spans="1:168"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row>
    <row r="213" spans="1:168"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row>
    <row r="214" spans="1:168"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row>
    <row r="215" spans="1:168"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row>
    <row r="216" spans="1:168"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row>
    <row r="217" spans="1:168"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row>
    <row r="218" spans="1:168"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row>
    <row r="219" spans="1:168"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row>
    <row r="220" spans="1:168"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row>
    <row r="221" spans="1:168"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row>
    <row r="222" spans="1:168"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row>
    <row r="223" spans="1:168"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row>
    <row r="224" spans="1:168"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row>
    <row r="225" spans="1:168"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row>
    <row r="226" spans="1:168"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row>
    <row r="227" spans="1:168"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row>
    <row r="228" spans="1:168"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row>
    <row r="229" spans="1:168"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row>
    <row r="230" spans="1:168"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row>
    <row r="231" spans="1:168"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row>
    <row r="232" spans="1:168"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row>
    <row r="233" spans="1:168"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row>
    <row r="234" spans="1:168"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row>
    <row r="235" spans="1:168"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row>
    <row r="236" spans="1:168"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row>
    <row r="237" spans="1:168"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row>
    <row r="238" spans="1:168"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row>
    <row r="239" spans="1:168"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row>
    <row r="240" spans="1:168"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row>
    <row r="241" spans="1:168"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row>
    <row r="242" spans="1:168"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row>
    <row r="243" spans="1:168"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row>
    <row r="244" spans="1:168"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row>
  </sheetData>
  <mergeCells count="2">
    <mergeCell ref="A16:A17"/>
    <mergeCell ref="A37:A39"/>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251"/>
  <sheetViews>
    <sheetView workbookViewId="0">
      <pane xSplit="1" topLeftCell="B1" activePane="topRight" state="frozen"/>
      <selection activeCell="A10" sqref="A10"/>
      <selection pane="topRight" activeCell="Y19" sqref="Y19"/>
    </sheetView>
  </sheetViews>
  <sheetFormatPr defaultRowHeight="12.75" x14ac:dyDescent="0.2"/>
  <cols>
    <col min="1" max="1" width="43.85546875" style="5" customWidth="1"/>
    <col min="2" max="2" width="9.85546875" customWidth="1"/>
    <col min="3" max="33" width="9.5703125" customWidth="1"/>
  </cols>
  <sheetData>
    <row r="1" spans="1:33" ht="24" x14ac:dyDescent="0.2">
      <c r="A1" s="47" t="s">
        <v>50</v>
      </c>
    </row>
    <row r="2" spans="1:33" x14ac:dyDescent="0.2">
      <c r="A2" s="188" t="s">
        <v>245</v>
      </c>
    </row>
    <row r="3" spans="1:33" x14ac:dyDescent="0.2">
      <c r="A3" s="132" t="s">
        <v>185</v>
      </c>
    </row>
    <row r="4" spans="1:33" s="11" customFormat="1" ht="21.75" customHeight="1" x14ac:dyDescent="0.2">
      <c r="A4" s="74" t="s">
        <v>52</v>
      </c>
      <c r="B4" s="73">
        <f>'НСЛ| FIT18'!B4</f>
        <v>45809</v>
      </c>
      <c r="C4" s="73">
        <f>'НСЛ| FIT18'!C4</f>
        <v>45810</v>
      </c>
      <c r="D4" s="73">
        <f>'НСЛ| FIT18'!D4</f>
        <v>45815</v>
      </c>
      <c r="E4" s="73">
        <f>'НСЛ| FIT18'!E4</f>
        <v>45817</v>
      </c>
      <c r="F4" s="73">
        <f>'НСЛ| FIT18'!F4</f>
        <v>45821</v>
      </c>
      <c r="G4" s="73">
        <f>'НСЛ| FIT18'!G4</f>
        <v>45823</v>
      </c>
      <c r="H4" s="73">
        <f>'НСЛ| FIT18'!H4</f>
        <v>45828</v>
      </c>
      <c r="I4" s="73">
        <f>'НСЛ| FIT18'!I4</f>
        <v>45831</v>
      </c>
      <c r="J4" s="73">
        <f>'НСЛ| FIT18'!J4</f>
        <v>45836</v>
      </c>
      <c r="K4" s="73">
        <f>'НСЛ| FIT18'!K4</f>
        <v>45839</v>
      </c>
      <c r="L4" s="73">
        <f>'НСЛ| FIT18'!L4</f>
        <v>45851</v>
      </c>
      <c r="M4" s="73">
        <f>'НСЛ| FIT18'!M4</f>
        <v>45852</v>
      </c>
      <c r="N4" s="73">
        <f>'НСЛ| FIT18'!N4</f>
        <v>45858</v>
      </c>
      <c r="O4" s="73">
        <f>'НСЛ| FIT18'!O4</f>
        <v>45863</v>
      </c>
      <c r="P4" s="73">
        <f>'НСЛ| FIT18'!P4</f>
        <v>45865</v>
      </c>
      <c r="Q4" s="73">
        <f>'НСЛ| FIT18'!Q4</f>
        <v>45870</v>
      </c>
      <c r="R4" s="73">
        <f>'НСЛ| FIT18'!R4</f>
        <v>45872</v>
      </c>
      <c r="S4" s="73">
        <f>'НСЛ| FIT18'!S4</f>
        <v>45877</v>
      </c>
      <c r="T4" s="73">
        <f>'НСЛ| FIT18'!T4</f>
        <v>45879</v>
      </c>
      <c r="U4" s="73">
        <f>'НСЛ| FIT18'!U4</f>
        <v>45884</v>
      </c>
      <c r="V4" s="73">
        <f>'НСЛ| FIT18'!V4</f>
        <v>45886</v>
      </c>
      <c r="W4" s="73">
        <f>'НСЛ| FIT18'!W4</f>
        <v>45891</v>
      </c>
      <c r="X4" s="73">
        <f>'НСЛ| FIT18'!X4</f>
        <v>45893</v>
      </c>
      <c r="Y4" s="73">
        <f>'НСЛ| FIT18'!Y4</f>
        <v>45901</v>
      </c>
      <c r="Z4" s="73">
        <f>'НСЛ| FIT18'!Z4</f>
        <v>45905</v>
      </c>
      <c r="AA4" s="73">
        <f>'НСЛ| FIT18'!AA4</f>
        <v>45907</v>
      </c>
      <c r="AB4" s="73">
        <f>'НСЛ| FIT18'!AB4</f>
        <v>45912</v>
      </c>
      <c r="AC4" s="73">
        <f>'НСЛ| FIT18'!AC4</f>
        <v>45914</v>
      </c>
      <c r="AD4" s="73">
        <f>'НСЛ| FIT18'!AD4</f>
        <v>45919</v>
      </c>
      <c r="AE4" s="73">
        <f>'НСЛ| FIT18'!AE4</f>
        <v>45921</v>
      </c>
      <c r="AF4" s="73">
        <f>'НСЛ| FIT18'!AF4</f>
        <v>45926</v>
      </c>
      <c r="AG4" s="73">
        <f>'НСЛ| FIT18'!AG4</f>
        <v>45928</v>
      </c>
    </row>
    <row r="5" spans="1:33" s="11" customFormat="1" ht="21.75" customHeight="1" x14ac:dyDescent="0.2">
      <c r="A5" s="74"/>
      <c r="B5" s="73">
        <f>'НСЛ| FIT18'!B5</f>
        <v>45809</v>
      </c>
      <c r="C5" s="73">
        <f>'НСЛ| FIT18'!C5</f>
        <v>45814</v>
      </c>
      <c r="D5" s="73">
        <f>'НСЛ| FIT18'!D5</f>
        <v>45816</v>
      </c>
      <c r="E5" s="73">
        <f>'НСЛ| FIT18'!E5</f>
        <v>45820</v>
      </c>
      <c r="F5" s="73">
        <f>'НСЛ| FIT18'!F5</f>
        <v>45822</v>
      </c>
      <c r="G5" s="73">
        <f>'НСЛ| FIT18'!G5</f>
        <v>45827</v>
      </c>
      <c r="H5" s="73">
        <f>'НСЛ| FIT18'!H5</f>
        <v>45830</v>
      </c>
      <c r="I5" s="73">
        <f>'НСЛ| FIT18'!I5</f>
        <v>45835</v>
      </c>
      <c r="J5" s="73">
        <f>'НСЛ| FIT18'!J5</f>
        <v>45838</v>
      </c>
      <c r="K5" s="73">
        <f>'НСЛ| FIT18'!K5</f>
        <v>45850</v>
      </c>
      <c r="L5" s="73">
        <f>'НСЛ| FIT18'!L5</f>
        <v>45851</v>
      </c>
      <c r="M5" s="73">
        <f>'НСЛ| FIT18'!M5</f>
        <v>45857</v>
      </c>
      <c r="N5" s="73">
        <f>'НСЛ| FIT18'!N5</f>
        <v>45862</v>
      </c>
      <c r="O5" s="73">
        <f>'НСЛ| FIT18'!O5</f>
        <v>45864</v>
      </c>
      <c r="P5" s="73">
        <f>'НСЛ| FIT18'!P5</f>
        <v>45869</v>
      </c>
      <c r="Q5" s="73">
        <f>'НСЛ| FIT18'!Q5</f>
        <v>45871</v>
      </c>
      <c r="R5" s="73">
        <f>'НСЛ| FIT18'!R5</f>
        <v>45876</v>
      </c>
      <c r="S5" s="73">
        <f>'НСЛ| FIT18'!S5</f>
        <v>45878</v>
      </c>
      <c r="T5" s="73">
        <f>'НСЛ| FIT18'!T5</f>
        <v>45883</v>
      </c>
      <c r="U5" s="73">
        <f>'НСЛ| FIT18'!U5</f>
        <v>45885</v>
      </c>
      <c r="V5" s="73">
        <f>'НСЛ| FIT18'!V5</f>
        <v>45890</v>
      </c>
      <c r="W5" s="73">
        <f>'НСЛ| FIT18'!W5</f>
        <v>45892</v>
      </c>
      <c r="X5" s="73">
        <f>'НСЛ| FIT18'!X5</f>
        <v>45900</v>
      </c>
      <c r="Y5" s="73">
        <f>'НСЛ| FIT18'!Y5</f>
        <v>45904</v>
      </c>
      <c r="Z5" s="73">
        <f>'НСЛ| FIT18'!Z5</f>
        <v>45906</v>
      </c>
      <c r="AA5" s="73">
        <f>'НСЛ| FIT18'!AA5</f>
        <v>45911</v>
      </c>
      <c r="AB5" s="73">
        <f>'НСЛ| FIT18'!AB5</f>
        <v>45913</v>
      </c>
      <c r="AC5" s="73">
        <f>'НСЛ| FIT18'!AC5</f>
        <v>45918</v>
      </c>
      <c r="AD5" s="73">
        <f>'НСЛ| FIT18'!AD5</f>
        <v>45920</v>
      </c>
      <c r="AE5" s="73">
        <f>'НСЛ| FIT18'!AE5</f>
        <v>45925</v>
      </c>
      <c r="AF5" s="73">
        <f>'НСЛ| FIT18'!AF5</f>
        <v>45927</v>
      </c>
      <c r="AG5" s="73">
        <f>'НСЛ| FIT18'!AG5</f>
        <v>45930</v>
      </c>
    </row>
    <row r="6" spans="1:33"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row>
    <row r="7" spans="1:33" s="11" customFormat="1" x14ac:dyDescent="0.2">
      <c r="A7" s="42">
        <v>1</v>
      </c>
      <c r="B7" s="84">
        <f>'BAR BB| Open rates'!T6*0.9*0.9</f>
        <v>7371</v>
      </c>
      <c r="C7" s="84">
        <f>'BAR BB| Open rates'!U6*0.9*0.9</f>
        <v>5670</v>
      </c>
      <c r="D7" s="84">
        <f>'BAR BB| Open rates'!V6*0.9*0.9</f>
        <v>7371</v>
      </c>
      <c r="E7" s="84">
        <f>'BAR BB| Open rates'!W6*0.9*0.9</f>
        <v>4860</v>
      </c>
      <c r="F7" s="84">
        <f>'BAR BB| Open rates'!X6*0.9*0.9</f>
        <v>4860</v>
      </c>
      <c r="G7" s="84">
        <f>'BAR BB| Open rates'!Y6*0.9*0.9</f>
        <v>4860</v>
      </c>
      <c r="H7" s="84">
        <f>'BAR BB| Open rates'!Z6*0.9*0.9</f>
        <v>4860</v>
      </c>
      <c r="I7" s="84">
        <f>'BAR BB| Open rates'!AA6*0.9*0.9</f>
        <v>12879</v>
      </c>
      <c r="J7" s="84">
        <f>'BAR BB| Open rates'!AB6*0.9*0.9</f>
        <v>4860</v>
      </c>
      <c r="K7" s="84">
        <f>'BAR BB| Open rates'!AC6*0.9*0.9</f>
        <v>11259</v>
      </c>
      <c r="L7" s="84">
        <f>'BAR BB| Open rates'!AD6*0.9*0.9</f>
        <v>11259</v>
      </c>
      <c r="M7" s="84">
        <f>'BAR BB| Open rates'!AE6*0.9*0.9</f>
        <v>11259</v>
      </c>
      <c r="N7" s="84">
        <f>'BAR BB| Open rates'!AF6*0.9*0.9</f>
        <v>11259</v>
      </c>
      <c r="O7" s="84">
        <f>'BAR BB| Open rates'!AG6*0.9*0.9</f>
        <v>11259</v>
      </c>
      <c r="P7" s="84">
        <f>'BAR BB| Open rates'!AH6*0.9*0.9</f>
        <v>11259</v>
      </c>
      <c r="Q7" s="84">
        <f>'BAR BB| Open rates'!AI6*0.9*0.9</f>
        <v>11259</v>
      </c>
      <c r="R7" s="84">
        <f>'BAR BB| Open rates'!AJ6*0.9*0.9</f>
        <v>11259</v>
      </c>
      <c r="S7" s="84">
        <f>'BAR BB| Open rates'!AK6*0.9*0.9</f>
        <v>11259</v>
      </c>
      <c r="T7" s="84">
        <f>'BAR BB| Open rates'!AL6*0.9*0.9</f>
        <v>11259</v>
      </c>
      <c r="U7" s="84">
        <f>'BAR BB| Open rates'!AM6*0.9*0.9</f>
        <v>11259</v>
      </c>
      <c r="V7" s="84">
        <f>'BAR BB| Open rates'!AN6*0.9*0.9</f>
        <v>11259</v>
      </c>
      <c r="W7" s="84">
        <f>'BAR BB| Open rates'!AO6*0.9*0.9</f>
        <v>8829</v>
      </c>
      <c r="X7" s="84">
        <f>'BAR BB| Open rates'!AP6*0.9*0.9</f>
        <v>8829</v>
      </c>
      <c r="Y7" s="84">
        <f>'BAR BB| Open rates'!AQ6*0.9*0.9</f>
        <v>5346</v>
      </c>
      <c r="Z7" s="84">
        <f>'BAR BB| Open rates'!AR6*0.9*0.9</f>
        <v>5670</v>
      </c>
      <c r="AA7" s="84">
        <f>'BAR BB| Open rates'!AS6*0.9*0.9</f>
        <v>5346</v>
      </c>
      <c r="AB7" s="84">
        <f>'BAR BB| Open rates'!AT6*0.9*0.9</f>
        <v>5670</v>
      </c>
      <c r="AC7" s="84">
        <f>'BAR BB| Open rates'!AU6*0.9*0.9</f>
        <v>5346</v>
      </c>
      <c r="AD7" s="84">
        <f>'BAR BB| Open rates'!AV6*0.9*0.9</f>
        <v>5670</v>
      </c>
      <c r="AE7" s="84">
        <f>'BAR BB| Open rates'!AW6*0.9*0.9</f>
        <v>5346</v>
      </c>
      <c r="AF7" s="84">
        <f>'BAR BB| Open rates'!AX6*0.9*0.9</f>
        <v>5670</v>
      </c>
      <c r="AG7" s="84">
        <f>'BAR BB| Open rates'!AY6*0.9*0.9</f>
        <v>5346</v>
      </c>
    </row>
    <row r="8" spans="1:33" s="11" customFormat="1" x14ac:dyDescent="0.2">
      <c r="A8" s="42">
        <v>2</v>
      </c>
      <c r="B8" s="84">
        <f>'BAR BB| Open rates'!T7*0.9*0.9</f>
        <v>8586</v>
      </c>
      <c r="C8" s="84">
        <f>'BAR BB| Open rates'!U7*0.9*0.9</f>
        <v>6885</v>
      </c>
      <c r="D8" s="84">
        <f>'BAR BB| Open rates'!V7*0.9*0.9</f>
        <v>8586</v>
      </c>
      <c r="E8" s="84">
        <f>'BAR BB| Open rates'!W7*0.9*0.9</f>
        <v>6075</v>
      </c>
      <c r="F8" s="84">
        <f>'BAR BB| Open rates'!X7*0.9*0.9</f>
        <v>6075</v>
      </c>
      <c r="G8" s="84">
        <f>'BAR BB| Open rates'!Y7*0.9*0.9</f>
        <v>6075</v>
      </c>
      <c r="H8" s="84">
        <f>'BAR BB| Open rates'!Z7*0.9*0.9</f>
        <v>6075</v>
      </c>
      <c r="I8" s="84">
        <f>'BAR BB| Open rates'!AA7*0.9*0.9</f>
        <v>14094</v>
      </c>
      <c r="J8" s="84">
        <f>'BAR BB| Open rates'!AB7*0.9*0.9</f>
        <v>6075</v>
      </c>
      <c r="K8" s="84">
        <f>'BAR BB| Open rates'!AC7*0.9*0.9</f>
        <v>12474</v>
      </c>
      <c r="L8" s="84">
        <f>'BAR BB| Open rates'!AD7*0.9*0.9</f>
        <v>12474</v>
      </c>
      <c r="M8" s="84">
        <f>'BAR BB| Open rates'!AE7*0.9*0.9</f>
        <v>12474</v>
      </c>
      <c r="N8" s="84">
        <f>'BAR BB| Open rates'!AF7*0.9*0.9</f>
        <v>12474</v>
      </c>
      <c r="O8" s="84">
        <f>'BAR BB| Open rates'!AG7*0.9*0.9</f>
        <v>12474</v>
      </c>
      <c r="P8" s="84">
        <f>'BAR BB| Open rates'!AH7*0.9*0.9</f>
        <v>12474</v>
      </c>
      <c r="Q8" s="84">
        <f>'BAR BB| Open rates'!AI7*0.9*0.9</f>
        <v>12474</v>
      </c>
      <c r="R8" s="84">
        <f>'BAR BB| Open rates'!AJ7*0.9*0.9</f>
        <v>12474</v>
      </c>
      <c r="S8" s="84">
        <f>'BAR BB| Open rates'!AK7*0.9*0.9</f>
        <v>12474</v>
      </c>
      <c r="T8" s="84">
        <f>'BAR BB| Open rates'!AL7*0.9*0.9</f>
        <v>12474</v>
      </c>
      <c r="U8" s="84">
        <f>'BAR BB| Open rates'!AM7*0.9*0.9</f>
        <v>12474</v>
      </c>
      <c r="V8" s="84">
        <f>'BAR BB| Open rates'!AN7*0.9*0.9</f>
        <v>12474</v>
      </c>
      <c r="W8" s="84">
        <f>'BAR BB| Open rates'!AO7*0.9*0.9</f>
        <v>10044</v>
      </c>
      <c r="X8" s="84">
        <f>'BAR BB| Open rates'!AP7*0.9*0.9</f>
        <v>10044</v>
      </c>
      <c r="Y8" s="84">
        <f>'BAR BB| Open rates'!AQ7*0.9*0.9</f>
        <v>6561</v>
      </c>
      <c r="Z8" s="84">
        <f>'BAR BB| Open rates'!AR7*0.9*0.9</f>
        <v>6885</v>
      </c>
      <c r="AA8" s="84">
        <f>'BAR BB| Open rates'!AS7*0.9*0.9</f>
        <v>6561</v>
      </c>
      <c r="AB8" s="84">
        <f>'BAR BB| Open rates'!AT7*0.9*0.9</f>
        <v>6885</v>
      </c>
      <c r="AC8" s="84">
        <f>'BAR BB| Open rates'!AU7*0.9*0.9</f>
        <v>6561</v>
      </c>
      <c r="AD8" s="84">
        <f>'BAR BB| Open rates'!AV7*0.9*0.9</f>
        <v>6885</v>
      </c>
      <c r="AE8" s="84">
        <f>'BAR BB| Open rates'!AW7*0.9*0.9</f>
        <v>6561</v>
      </c>
      <c r="AF8" s="84">
        <f>'BAR BB| Open rates'!AX7*0.9*0.9</f>
        <v>6885</v>
      </c>
      <c r="AG8" s="84">
        <f>'BAR BB| Open rates'!AY7*0.9*0.9</f>
        <v>6561</v>
      </c>
    </row>
    <row r="9" spans="1:33"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row>
    <row r="10" spans="1:33" s="11" customFormat="1" x14ac:dyDescent="0.2">
      <c r="A10" s="42">
        <v>1</v>
      </c>
      <c r="B10" s="84">
        <f>'BAR BB| Open rates'!T9*0.9*0.9</f>
        <v>8991</v>
      </c>
      <c r="C10" s="84">
        <f>'BAR BB| Open rates'!U9*0.9*0.9</f>
        <v>7290</v>
      </c>
      <c r="D10" s="84">
        <f>'BAR BB| Open rates'!V9*0.9*0.9</f>
        <v>8991</v>
      </c>
      <c r="E10" s="84">
        <f>'BAR BB| Open rates'!W9*0.9*0.9</f>
        <v>6480</v>
      </c>
      <c r="F10" s="84">
        <f>'BAR BB| Open rates'!X9*0.9*0.9</f>
        <v>6480</v>
      </c>
      <c r="G10" s="84">
        <f>'BAR BB| Open rates'!Y9*0.9*0.9</f>
        <v>6480</v>
      </c>
      <c r="H10" s="84">
        <f>'BAR BB| Open rates'!Z9*0.9*0.9</f>
        <v>6480</v>
      </c>
      <c r="I10" s="84">
        <f>'BAR BB| Open rates'!AA9*0.9*0.9</f>
        <v>14499</v>
      </c>
      <c r="J10" s="84">
        <f>'BAR BB| Open rates'!AB9*0.9*0.9</f>
        <v>6480</v>
      </c>
      <c r="K10" s="84">
        <f>'BAR BB| Open rates'!AC9*0.9*0.9</f>
        <v>12879</v>
      </c>
      <c r="L10" s="84">
        <f>'BAR BB| Open rates'!AD9*0.9*0.9</f>
        <v>12879</v>
      </c>
      <c r="M10" s="84">
        <f>'BAR BB| Open rates'!AE9*0.9*0.9</f>
        <v>12879</v>
      </c>
      <c r="N10" s="84">
        <f>'BAR BB| Open rates'!AF9*0.9*0.9</f>
        <v>12879</v>
      </c>
      <c r="O10" s="84">
        <f>'BAR BB| Open rates'!AG9*0.9*0.9</f>
        <v>12879</v>
      </c>
      <c r="P10" s="84">
        <f>'BAR BB| Open rates'!AH9*0.9*0.9</f>
        <v>12879</v>
      </c>
      <c r="Q10" s="84">
        <f>'BAR BB| Open rates'!AI9*0.9*0.9</f>
        <v>12879</v>
      </c>
      <c r="R10" s="84">
        <f>'BAR BB| Open rates'!AJ9*0.9*0.9</f>
        <v>12879</v>
      </c>
      <c r="S10" s="84">
        <f>'BAR BB| Open rates'!AK9*0.9*0.9</f>
        <v>12879</v>
      </c>
      <c r="T10" s="84">
        <f>'BAR BB| Open rates'!AL9*0.9*0.9</f>
        <v>12879</v>
      </c>
      <c r="U10" s="84">
        <f>'BAR BB| Open rates'!AM9*0.9*0.9</f>
        <v>12879</v>
      </c>
      <c r="V10" s="84">
        <f>'BAR BB| Open rates'!AN9*0.9*0.9</f>
        <v>12879</v>
      </c>
      <c r="W10" s="84">
        <f>'BAR BB| Open rates'!AO9*0.9*0.9</f>
        <v>10449</v>
      </c>
      <c r="X10" s="84">
        <f>'BAR BB| Open rates'!AP9*0.9*0.9</f>
        <v>10449</v>
      </c>
      <c r="Y10" s="84">
        <f>'BAR BB| Open rates'!AQ9*0.9*0.9</f>
        <v>6966</v>
      </c>
      <c r="Z10" s="84">
        <f>'BAR BB| Open rates'!AR9*0.9*0.9</f>
        <v>7290</v>
      </c>
      <c r="AA10" s="84">
        <f>'BAR BB| Open rates'!AS9*0.9*0.9</f>
        <v>6966</v>
      </c>
      <c r="AB10" s="84">
        <f>'BAR BB| Open rates'!AT9*0.9*0.9</f>
        <v>7290</v>
      </c>
      <c r="AC10" s="84">
        <f>'BAR BB| Open rates'!AU9*0.9*0.9</f>
        <v>6966</v>
      </c>
      <c r="AD10" s="84">
        <f>'BAR BB| Open rates'!AV9*0.9*0.9</f>
        <v>7290</v>
      </c>
      <c r="AE10" s="84">
        <f>'BAR BB| Open rates'!AW9*0.9*0.9</f>
        <v>6966</v>
      </c>
      <c r="AF10" s="84">
        <f>'BAR BB| Open rates'!AX9*0.9*0.9</f>
        <v>7290</v>
      </c>
      <c r="AG10" s="84">
        <f>'BAR BB| Open rates'!AY9*0.9*0.9</f>
        <v>6966</v>
      </c>
    </row>
    <row r="11" spans="1:33" s="11" customFormat="1" x14ac:dyDescent="0.2">
      <c r="A11" s="42">
        <v>2</v>
      </c>
      <c r="B11" s="84">
        <f>'BAR BB| Open rates'!T10*0.9*0.9</f>
        <v>10206</v>
      </c>
      <c r="C11" s="84">
        <f>'BAR BB| Open rates'!U10*0.9*0.9</f>
        <v>8505</v>
      </c>
      <c r="D11" s="84">
        <f>'BAR BB| Open rates'!V10*0.9*0.9</f>
        <v>10206</v>
      </c>
      <c r="E11" s="84">
        <f>'BAR BB| Open rates'!W10*0.9*0.9</f>
        <v>7695</v>
      </c>
      <c r="F11" s="84">
        <f>'BAR BB| Open rates'!X10*0.9*0.9</f>
        <v>7695</v>
      </c>
      <c r="G11" s="84">
        <f>'BAR BB| Open rates'!Y10*0.9*0.9</f>
        <v>7695</v>
      </c>
      <c r="H11" s="84">
        <f>'BAR BB| Open rates'!Z10*0.9*0.9</f>
        <v>7695</v>
      </c>
      <c r="I11" s="84">
        <f>'BAR BB| Open rates'!AA10*0.9*0.9</f>
        <v>15714</v>
      </c>
      <c r="J11" s="84">
        <f>'BAR BB| Open rates'!AB10*0.9*0.9</f>
        <v>7695</v>
      </c>
      <c r="K11" s="84">
        <f>'BAR BB| Open rates'!AC10*0.9*0.9</f>
        <v>14094</v>
      </c>
      <c r="L11" s="84">
        <f>'BAR BB| Open rates'!AD10*0.9*0.9</f>
        <v>14094</v>
      </c>
      <c r="M11" s="84">
        <f>'BAR BB| Open rates'!AE10*0.9*0.9</f>
        <v>14094</v>
      </c>
      <c r="N11" s="84">
        <f>'BAR BB| Open rates'!AF10*0.9*0.9</f>
        <v>14094</v>
      </c>
      <c r="O11" s="84">
        <f>'BAR BB| Open rates'!AG10*0.9*0.9</f>
        <v>14094</v>
      </c>
      <c r="P11" s="84">
        <f>'BAR BB| Open rates'!AH10*0.9*0.9</f>
        <v>14094</v>
      </c>
      <c r="Q11" s="84">
        <f>'BAR BB| Open rates'!AI10*0.9*0.9</f>
        <v>14094</v>
      </c>
      <c r="R11" s="84">
        <f>'BAR BB| Open rates'!AJ10*0.9*0.9</f>
        <v>14094</v>
      </c>
      <c r="S11" s="84">
        <f>'BAR BB| Open rates'!AK10*0.9*0.9</f>
        <v>14094</v>
      </c>
      <c r="T11" s="84">
        <f>'BAR BB| Open rates'!AL10*0.9*0.9</f>
        <v>14094</v>
      </c>
      <c r="U11" s="84">
        <f>'BAR BB| Open rates'!AM10*0.9*0.9</f>
        <v>14094</v>
      </c>
      <c r="V11" s="84">
        <f>'BAR BB| Open rates'!AN10*0.9*0.9</f>
        <v>14094</v>
      </c>
      <c r="W11" s="84">
        <f>'BAR BB| Open rates'!AO10*0.9*0.9</f>
        <v>11664</v>
      </c>
      <c r="X11" s="84">
        <f>'BAR BB| Open rates'!AP10*0.9*0.9</f>
        <v>11664</v>
      </c>
      <c r="Y11" s="84">
        <f>'BAR BB| Open rates'!AQ10*0.9*0.9</f>
        <v>8181</v>
      </c>
      <c r="Z11" s="84">
        <f>'BAR BB| Open rates'!AR10*0.9*0.9</f>
        <v>8505</v>
      </c>
      <c r="AA11" s="84">
        <f>'BAR BB| Open rates'!AS10*0.9*0.9</f>
        <v>8181</v>
      </c>
      <c r="AB11" s="84">
        <f>'BAR BB| Open rates'!AT10*0.9*0.9</f>
        <v>8505</v>
      </c>
      <c r="AC11" s="84">
        <f>'BAR BB| Open rates'!AU10*0.9*0.9</f>
        <v>8181</v>
      </c>
      <c r="AD11" s="84">
        <f>'BAR BB| Open rates'!AV10*0.9*0.9</f>
        <v>8505</v>
      </c>
      <c r="AE11" s="84">
        <f>'BAR BB| Open rates'!AW10*0.9*0.9</f>
        <v>8181</v>
      </c>
      <c r="AF11" s="84">
        <f>'BAR BB| Open rates'!AX10*0.9*0.9</f>
        <v>8505</v>
      </c>
      <c r="AG11" s="84">
        <f>'BAR BB| Open rates'!AY10*0.9*0.9</f>
        <v>8181</v>
      </c>
    </row>
    <row r="12" spans="1:33"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33" s="11" customFormat="1" x14ac:dyDescent="0.2">
      <c r="A13" s="42">
        <v>1</v>
      </c>
      <c r="B13" s="84">
        <f>'BAR BB| Open rates'!T12*0.9*0.9</f>
        <v>9801</v>
      </c>
      <c r="C13" s="84">
        <f>'BAR BB| Open rates'!U12*0.9*0.9</f>
        <v>8100</v>
      </c>
      <c r="D13" s="84">
        <f>'BAR BB| Open rates'!V12*0.9*0.9</f>
        <v>9801</v>
      </c>
      <c r="E13" s="84">
        <f>'BAR BB| Open rates'!W12*0.9*0.9</f>
        <v>7290</v>
      </c>
      <c r="F13" s="84">
        <f>'BAR BB| Open rates'!X12*0.9*0.9</f>
        <v>7290</v>
      </c>
      <c r="G13" s="84">
        <f>'BAR BB| Open rates'!Y12*0.9*0.9</f>
        <v>7290</v>
      </c>
      <c r="H13" s="84">
        <f>'BAR BB| Open rates'!Z12*0.9*0.9</f>
        <v>7290</v>
      </c>
      <c r="I13" s="84">
        <f>'BAR BB| Open rates'!AA12*0.9*0.9</f>
        <v>15309</v>
      </c>
      <c r="J13" s="84">
        <f>'BAR BB| Open rates'!AB12*0.9*0.9</f>
        <v>7290</v>
      </c>
      <c r="K13" s="84">
        <f>'BAR BB| Open rates'!AC12*0.9*0.9</f>
        <v>13689</v>
      </c>
      <c r="L13" s="84">
        <f>'BAR BB| Open rates'!AD12*0.9*0.9</f>
        <v>13689</v>
      </c>
      <c r="M13" s="84">
        <f>'BAR BB| Open rates'!AE12*0.9*0.9</f>
        <v>13689</v>
      </c>
      <c r="N13" s="84">
        <f>'BAR BB| Open rates'!AF12*0.9*0.9</f>
        <v>13689</v>
      </c>
      <c r="O13" s="84">
        <f>'BAR BB| Open rates'!AG12*0.9*0.9</f>
        <v>13689</v>
      </c>
      <c r="P13" s="84">
        <f>'BAR BB| Open rates'!AH12*0.9*0.9</f>
        <v>13689</v>
      </c>
      <c r="Q13" s="84">
        <f>'BAR BB| Open rates'!AI12*0.9*0.9</f>
        <v>13689</v>
      </c>
      <c r="R13" s="84">
        <f>'BAR BB| Open rates'!AJ12*0.9*0.9</f>
        <v>13689</v>
      </c>
      <c r="S13" s="84">
        <f>'BAR BB| Open rates'!AK12*0.9*0.9</f>
        <v>13689</v>
      </c>
      <c r="T13" s="84">
        <f>'BAR BB| Open rates'!AL12*0.9*0.9</f>
        <v>13689</v>
      </c>
      <c r="U13" s="84">
        <f>'BAR BB| Open rates'!AM12*0.9*0.9</f>
        <v>13689</v>
      </c>
      <c r="V13" s="84">
        <f>'BAR BB| Open rates'!AN12*0.9*0.9</f>
        <v>13689</v>
      </c>
      <c r="W13" s="84">
        <f>'BAR BB| Open rates'!AO12*0.9*0.9</f>
        <v>11259</v>
      </c>
      <c r="X13" s="84">
        <f>'BAR BB| Open rates'!AP12*0.9*0.9</f>
        <v>11259</v>
      </c>
      <c r="Y13" s="84">
        <f>'BAR BB| Open rates'!AQ12*0.9*0.9</f>
        <v>7776</v>
      </c>
      <c r="Z13" s="84">
        <f>'BAR BB| Open rates'!AR12*0.9*0.9</f>
        <v>8100</v>
      </c>
      <c r="AA13" s="84">
        <f>'BAR BB| Open rates'!AS12*0.9*0.9</f>
        <v>7776</v>
      </c>
      <c r="AB13" s="84">
        <f>'BAR BB| Open rates'!AT12*0.9*0.9</f>
        <v>8100</v>
      </c>
      <c r="AC13" s="84">
        <f>'BAR BB| Open rates'!AU12*0.9*0.9</f>
        <v>7776</v>
      </c>
      <c r="AD13" s="84">
        <f>'BAR BB| Open rates'!AV12*0.9*0.9</f>
        <v>8100</v>
      </c>
      <c r="AE13" s="84">
        <f>'BAR BB| Open rates'!AW12*0.9*0.9</f>
        <v>7776</v>
      </c>
      <c r="AF13" s="84">
        <f>'BAR BB| Open rates'!AX12*0.9*0.9</f>
        <v>8100</v>
      </c>
      <c r="AG13" s="84">
        <f>'BAR BB| Open rates'!AY12*0.9*0.9</f>
        <v>7776</v>
      </c>
    </row>
    <row r="14" spans="1:33" s="11" customFormat="1" x14ac:dyDescent="0.2">
      <c r="A14" s="42">
        <v>2</v>
      </c>
      <c r="B14" s="84">
        <f>'BAR BB| Open rates'!T13*0.9*0.9</f>
        <v>11016</v>
      </c>
      <c r="C14" s="84">
        <f>'BAR BB| Open rates'!U13*0.9*0.9</f>
        <v>9315</v>
      </c>
      <c r="D14" s="84">
        <f>'BAR BB| Open rates'!V13*0.9*0.9</f>
        <v>11016</v>
      </c>
      <c r="E14" s="84">
        <f>'BAR BB| Open rates'!W13*0.9*0.9</f>
        <v>8505</v>
      </c>
      <c r="F14" s="84">
        <f>'BAR BB| Open rates'!X13*0.9*0.9</f>
        <v>8505</v>
      </c>
      <c r="G14" s="84">
        <f>'BAR BB| Open rates'!Y13*0.9*0.9</f>
        <v>8505</v>
      </c>
      <c r="H14" s="84">
        <f>'BAR BB| Open rates'!Z13*0.9*0.9</f>
        <v>8505</v>
      </c>
      <c r="I14" s="84">
        <f>'BAR BB| Open rates'!AA13*0.9*0.9</f>
        <v>16524</v>
      </c>
      <c r="J14" s="84">
        <f>'BAR BB| Open rates'!AB13*0.9*0.9</f>
        <v>8505</v>
      </c>
      <c r="K14" s="84">
        <f>'BAR BB| Open rates'!AC13*0.9*0.9</f>
        <v>14904</v>
      </c>
      <c r="L14" s="84">
        <f>'BAR BB| Open rates'!AD13*0.9*0.9</f>
        <v>14904</v>
      </c>
      <c r="M14" s="84">
        <f>'BAR BB| Open rates'!AE13*0.9*0.9</f>
        <v>14904</v>
      </c>
      <c r="N14" s="84">
        <f>'BAR BB| Open rates'!AF13*0.9*0.9</f>
        <v>14904</v>
      </c>
      <c r="O14" s="84">
        <f>'BAR BB| Open rates'!AG13*0.9*0.9</f>
        <v>14904</v>
      </c>
      <c r="P14" s="84">
        <f>'BAR BB| Open rates'!AH13*0.9*0.9</f>
        <v>14904</v>
      </c>
      <c r="Q14" s="84">
        <f>'BAR BB| Open rates'!AI13*0.9*0.9</f>
        <v>14904</v>
      </c>
      <c r="R14" s="84">
        <f>'BAR BB| Open rates'!AJ13*0.9*0.9</f>
        <v>14904</v>
      </c>
      <c r="S14" s="84">
        <f>'BAR BB| Open rates'!AK13*0.9*0.9</f>
        <v>14904</v>
      </c>
      <c r="T14" s="84">
        <f>'BAR BB| Open rates'!AL13*0.9*0.9</f>
        <v>14904</v>
      </c>
      <c r="U14" s="84">
        <f>'BAR BB| Open rates'!AM13*0.9*0.9</f>
        <v>14904</v>
      </c>
      <c r="V14" s="84">
        <f>'BAR BB| Open rates'!AN13*0.9*0.9</f>
        <v>14904</v>
      </c>
      <c r="W14" s="84">
        <f>'BAR BB| Open rates'!AO13*0.9*0.9</f>
        <v>12474</v>
      </c>
      <c r="X14" s="84">
        <f>'BAR BB| Open rates'!AP13*0.9*0.9</f>
        <v>12474</v>
      </c>
      <c r="Y14" s="84">
        <f>'BAR BB| Open rates'!AQ13*0.9*0.9</f>
        <v>8991</v>
      </c>
      <c r="Z14" s="84">
        <f>'BAR BB| Open rates'!AR13*0.9*0.9</f>
        <v>9315</v>
      </c>
      <c r="AA14" s="84">
        <f>'BAR BB| Open rates'!AS13*0.9*0.9</f>
        <v>8991</v>
      </c>
      <c r="AB14" s="84">
        <f>'BAR BB| Open rates'!AT13*0.9*0.9</f>
        <v>9315</v>
      </c>
      <c r="AC14" s="84">
        <f>'BAR BB| Open rates'!AU13*0.9*0.9</f>
        <v>8991</v>
      </c>
      <c r="AD14" s="84">
        <f>'BAR BB| Open rates'!AV13*0.9*0.9</f>
        <v>9315</v>
      </c>
      <c r="AE14" s="84">
        <f>'BAR BB| Open rates'!AW13*0.9*0.9</f>
        <v>8991</v>
      </c>
      <c r="AF14" s="84">
        <f>'BAR BB| Open rates'!AX13*0.9*0.9</f>
        <v>9315</v>
      </c>
      <c r="AG14" s="84">
        <f>'BAR BB| Open rates'!AY13*0.9*0.9</f>
        <v>8991</v>
      </c>
    </row>
    <row r="15" spans="1:33" s="11" customFormat="1" x14ac:dyDescent="0.2">
      <c r="A15" s="123"/>
    </row>
    <row r="16" spans="1:33" x14ac:dyDescent="0.2">
      <c r="A16" s="231" t="s">
        <v>157</v>
      </c>
    </row>
    <row r="17" spans="1:1" x14ac:dyDescent="0.2">
      <c r="A17" s="231"/>
    </row>
    <row r="18" spans="1:1" ht="13.5" thickBot="1" x14ac:dyDescent="0.25">
      <c r="A18" s="123"/>
    </row>
    <row r="19" spans="1:1" s="11" customFormat="1" ht="184.5" customHeight="1" thickBot="1" x14ac:dyDescent="0.25">
      <c r="A19" s="204" t="s">
        <v>277</v>
      </c>
    </row>
    <row r="20" spans="1:1" s="11" customFormat="1" ht="10.5" customHeight="1" x14ac:dyDescent="0.2">
      <c r="A20" s="5"/>
    </row>
    <row r="21" spans="1:1" s="11" customFormat="1" ht="21.75" customHeight="1" x14ac:dyDescent="0.2">
      <c r="A21" s="87" t="s">
        <v>80</v>
      </c>
    </row>
    <row r="22" spans="1:1" s="11" customFormat="1" ht="24.75" customHeight="1" x14ac:dyDescent="0.2">
      <c r="A22" s="109" t="s">
        <v>278</v>
      </c>
    </row>
    <row r="23" spans="1:1" ht="24.75" customHeight="1" x14ac:dyDescent="0.2">
      <c r="A23" s="109" t="s">
        <v>279</v>
      </c>
    </row>
    <row r="24" spans="1:1" ht="12.75" customHeight="1" x14ac:dyDescent="0.2">
      <c r="A24" s="13"/>
    </row>
    <row r="25" spans="1:1" x14ac:dyDescent="0.2">
      <c r="A25" s="22"/>
    </row>
    <row r="26" spans="1:1" x14ac:dyDescent="0.2">
      <c r="A26" s="137" t="s">
        <v>58</v>
      </c>
    </row>
    <row r="27" spans="1:1" s="155" customFormat="1" ht="35.25" customHeight="1" x14ac:dyDescent="0.2">
      <c r="A27" s="150" t="s">
        <v>163</v>
      </c>
    </row>
    <row r="28" spans="1:1" s="155" customFormat="1" ht="35.25" customHeight="1" x14ac:dyDescent="0.2">
      <c r="A28" s="150" t="s">
        <v>188</v>
      </c>
    </row>
    <row r="29" spans="1:1" s="155" customFormat="1" ht="35.25" customHeight="1" x14ac:dyDescent="0.2">
      <c r="A29" s="150" t="s">
        <v>164</v>
      </c>
    </row>
    <row r="30" spans="1:1" s="155" customFormat="1" ht="13.5" customHeight="1" x14ac:dyDescent="0.2">
      <c r="A30" s="150" t="s">
        <v>165</v>
      </c>
    </row>
    <row r="31" spans="1:1" s="155" customFormat="1" ht="35.25" customHeight="1" x14ac:dyDescent="0.2">
      <c r="A31" s="150" t="s">
        <v>162</v>
      </c>
    </row>
    <row r="32" spans="1:1" ht="24" x14ac:dyDescent="0.2">
      <c r="A32" s="145" t="s">
        <v>173</v>
      </c>
    </row>
    <row r="33" spans="1:1" ht="15" customHeight="1" x14ac:dyDescent="0.2">
      <c r="A33" s="145" t="s">
        <v>102</v>
      </c>
    </row>
    <row r="34" spans="1:1" ht="15" customHeight="1" x14ac:dyDescent="0.2">
      <c r="A34" s="189" t="s">
        <v>247</v>
      </c>
    </row>
    <row r="35" spans="1:1" ht="24" customHeight="1" x14ac:dyDescent="0.2">
      <c r="A35" s="145" t="s">
        <v>179</v>
      </c>
    </row>
    <row r="36" spans="1:1" ht="53.25" customHeight="1" x14ac:dyDescent="0.2">
      <c r="A36" s="228" t="s">
        <v>304</v>
      </c>
    </row>
    <row r="37" spans="1:1" ht="12.75" customHeight="1" x14ac:dyDescent="0.2">
      <c r="A37" s="227"/>
    </row>
    <row r="38" spans="1:1" s="11" customFormat="1" ht="15" customHeight="1" x14ac:dyDescent="0.2">
      <c r="A38" s="262" t="s">
        <v>103</v>
      </c>
    </row>
    <row r="39" spans="1:1" ht="15" customHeight="1" x14ac:dyDescent="0.2">
      <c r="A39" s="263"/>
    </row>
    <row r="40" spans="1:1" ht="51" customHeight="1" x14ac:dyDescent="0.2">
      <c r="A40" s="264"/>
    </row>
    <row r="41" spans="1:1" x14ac:dyDescent="0.2">
      <c r="A41" s="144"/>
    </row>
    <row r="42" spans="1:1" ht="36" x14ac:dyDescent="0.2">
      <c r="A42" s="144" t="s">
        <v>105</v>
      </c>
    </row>
    <row r="43" spans="1:1" x14ac:dyDescent="0.2">
      <c r="A43" s="133"/>
    </row>
    <row r="44" spans="1:1" ht="36" x14ac:dyDescent="0.2">
      <c r="A44" s="176" t="s">
        <v>180</v>
      </c>
    </row>
    <row r="45" spans="1:1" x14ac:dyDescent="0.2">
      <c r="A45" s="205" t="s">
        <v>280</v>
      </c>
    </row>
    <row r="46" spans="1:1" s="11" customFormat="1" x14ac:dyDescent="0.2">
      <c r="A46" s="189"/>
    </row>
    <row r="47" spans="1:1" s="11" customFormat="1" x14ac:dyDescent="0.2">
      <c r="A47" s="137" t="s">
        <v>65</v>
      </c>
    </row>
    <row r="48" spans="1:1" s="11" customFormat="1" ht="42" customHeight="1" x14ac:dyDescent="0.2">
      <c r="A48" s="144" t="s">
        <v>104</v>
      </c>
    </row>
    <row r="49" spans="1:1" s="11" customFormat="1" ht="40.5" customHeight="1" x14ac:dyDescent="0.2">
      <c r="A49" s="144" t="s">
        <v>105</v>
      </c>
    </row>
    <row r="50" spans="1:1" s="11" customFormat="1" x14ac:dyDescent="0.2">
      <c r="A50" s="189"/>
    </row>
    <row r="51" spans="1:1" s="11" customFormat="1" ht="12.75" customHeight="1" x14ac:dyDescent="0.2">
      <c r="A51" s="137" t="s">
        <v>248</v>
      </c>
    </row>
    <row r="52" spans="1:1" s="11" customFormat="1" ht="24"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customHeight="1" x14ac:dyDescent="0.2">
      <c r="A57" s="19"/>
    </row>
    <row r="58" spans="1:1" s="11" customFormat="1" x14ac:dyDescent="0.2">
      <c r="A58" s="190" t="s">
        <v>282</v>
      </c>
    </row>
    <row r="59" spans="1:1" s="11" customFormat="1" x14ac:dyDescent="0.2">
      <c r="A59" s="192" t="s">
        <v>251</v>
      </c>
    </row>
    <row r="60" spans="1:1" s="11" customFormat="1" ht="13.5" customHeight="1" x14ac:dyDescent="0.2">
      <c r="A60" s="19"/>
    </row>
    <row r="61" spans="1:1" s="11" customFormat="1" ht="48" x14ac:dyDescent="0.2">
      <c r="A61" s="220"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 s="11" customFormat="1" ht="77.25" customHeight="1" x14ac:dyDescent="0.2">
      <c r="A65" s="194" t="s">
        <v>284</v>
      </c>
    </row>
    <row r="66" spans="1:1" s="11" customFormat="1" ht="24.75" thickBot="1" x14ac:dyDescent="0.25">
      <c r="A66" s="195" t="s">
        <v>128</v>
      </c>
    </row>
    <row r="67" spans="1:1" s="11" customFormat="1" x14ac:dyDescent="0.2">
      <c r="A67" s="5"/>
    </row>
    <row r="68" spans="1:1" s="11" customFormat="1" ht="24" x14ac:dyDescent="0.2">
      <c r="A68" s="135" t="s">
        <v>252</v>
      </c>
    </row>
    <row r="69" spans="1:1" s="11" customFormat="1" x14ac:dyDescent="0.2">
      <c r="A69" s="180" t="s">
        <v>289</v>
      </c>
    </row>
    <row r="70" spans="1:1" s="11" customFormat="1" x14ac:dyDescent="0.2">
      <c r="A70" s="174" t="s">
        <v>182</v>
      </c>
    </row>
    <row r="71" spans="1:1" x14ac:dyDescent="0.2">
      <c r="A71" s="144"/>
    </row>
    <row r="72" spans="1:1" x14ac:dyDescent="0.2">
      <c r="A72" s="180" t="s">
        <v>194</v>
      </c>
    </row>
    <row r="73" spans="1:1" x14ac:dyDescent="0.2">
      <c r="A73" s="174" t="s">
        <v>253</v>
      </c>
    </row>
    <row r="74" spans="1:1" s="11" customFormat="1" x14ac:dyDescent="0.2">
      <c r="A74" s="144"/>
    </row>
    <row r="75" spans="1:1" s="11" customFormat="1" x14ac:dyDescent="0.2">
      <c r="A75" s="180" t="s">
        <v>287</v>
      </c>
    </row>
    <row r="76" spans="1:1" s="11" customFormat="1" x14ac:dyDescent="0.2">
      <c r="A76" s="174" t="s">
        <v>285</v>
      </c>
    </row>
    <row r="77" spans="1:1" s="11" customFormat="1" x14ac:dyDescent="0.2">
      <c r="A77" s="144"/>
    </row>
    <row r="78" spans="1:1" s="11" customFormat="1" ht="36" x14ac:dyDescent="0.2">
      <c r="A78" s="220" t="s">
        <v>288</v>
      </c>
    </row>
    <row r="79" spans="1:1" s="11" customFormat="1" x14ac:dyDescent="0.2">
      <c r="A79" s="174" t="s">
        <v>285</v>
      </c>
    </row>
    <row r="80" spans="1:1" s="11" customFormat="1" x14ac:dyDescent="0.2">
      <c r="A80" s="144"/>
    </row>
    <row r="81" spans="1:1" s="11" customFormat="1" ht="13.5" thickBot="1" x14ac:dyDescent="0.25">
      <c r="A81" s="196"/>
    </row>
    <row r="82" spans="1:1" s="11" customFormat="1" ht="72" x14ac:dyDescent="0.2">
      <c r="A82" s="197" t="s">
        <v>286</v>
      </c>
    </row>
    <row r="83" spans="1:1" s="11" customFormat="1" ht="24.75" thickBot="1" x14ac:dyDescent="0.25">
      <c r="A83" s="198" t="s">
        <v>254</v>
      </c>
    </row>
    <row r="84" spans="1:1" s="11" customFormat="1" x14ac:dyDescent="0.2">
      <c r="A84" s="31"/>
    </row>
    <row r="85" spans="1:1" s="11" customFormat="1" x14ac:dyDescent="0.2"/>
    <row r="86" spans="1:1" s="11" customFormat="1" x14ac:dyDescent="0.2"/>
    <row r="87" spans="1:1" s="11" customFormat="1" x14ac:dyDescent="0.2"/>
    <row r="88" spans="1:1" s="11" customFormat="1" x14ac:dyDescent="0.2"/>
    <row r="89" spans="1:1" s="11" customFormat="1" ht="30" customHeight="1" x14ac:dyDescent="0.2"/>
    <row r="90" spans="1:1" s="11" customFormat="1" x14ac:dyDescent="0.2"/>
    <row r="91" spans="1:1" s="11" customFormat="1" x14ac:dyDescent="0.2"/>
    <row r="92" spans="1:1" s="11" customFormat="1" x14ac:dyDescent="0.2"/>
    <row r="93" spans="1:1" x14ac:dyDescent="0.2">
      <c r="A93" s="143"/>
    </row>
    <row r="94" spans="1:1" x14ac:dyDescent="0.2">
      <c r="A94" s="143"/>
    </row>
    <row r="95" spans="1:1" x14ac:dyDescent="0.2">
      <c r="A95" s="143"/>
    </row>
    <row r="96" spans="1:1" x14ac:dyDescent="0.2">
      <c r="A96" s="143"/>
    </row>
    <row r="97" spans="1:1" x14ac:dyDescent="0.2">
      <c r="A97" s="143"/>
    </row>
    <row r="98" spans="1:1" x14ac:dyDescent="0.2">
      <c r="A98" s="143"/>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64" x14ac:dyDescent="0.2">
      <c r="A113" s="106"/>
    </row>
    <row r="114" spans="1:164" x14ac:dyDescent="0.2">
      <c r="A114" s="106"/>
    </row>
    <row r="115" spans="1:164" x14ac:dyDescent="0.2">
      <c r="A115" s="106"/>
    </row>
    <row r="116" spans="1:164" x14ac:dyDescent="0.2">
      <c r="A116" s="106"/>
    </row>
    <row r="117" spans="1:164" x14ac:dyDescent="0.2">
      <c r="A117" s="106"/>
    </row>
    <row r="118" spans="1:164" x14ac:dyDescent="0.2">
      <c r="A118" s="106"/>
    </row>
    <row r="119" spans="1:164" x14ac:dyDescent="0.2">
      <c r="A119" s="106"/>
    </row>
    <row r="120" spans="1:164" x14ac:dyDescent="0.2">
      <c r="A120" s="106"/>
    </row>
    <row r="121" spans="1:164" x14ac:dyDescent="0.2">
      <c r="A121" s="106"/>
    </row>
    <row r="122" spans="1:164" x14ac:dyDescent="0.2">
      <c r="A122" s="106"/>
    </row>
    <row r="123" spans="1:164" x14ac:dyDescent="0.2">
      <c r="A123" s="106"/>
    </row>
    <row r="124" spans="1:164" x14ac:dyDescent="0.2">
      <c r="A124" s="106"/>
    </row>
    <row r="125" spans="1:164" x14ac:dyDescent="0.2">
      <c r="A125" s="106"/>
    </row>
    <row r="126" spans="1:164" x14ac:dyDescent="0.2">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row>
    <row r="127" spans="1:164" x14ac:dyDescent="0.2">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row>
    <row r="128" spans="1:164" x14ac:dyDescent="0.2">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row>
    <row r="129" spans="1:164" x14ac:dyDescent="0.2">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row>
    <row r="130" spans="1:164" x14ac:dyDescent="0.2">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row>
    <row r="131" spans="1:164" x14ac:dyDescent="0.2">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row>
    <row r="132" spans="1:164" x14ac:dyDescent="0.2">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row>
    <row r="133" spans="1:164" x14ac:dyDescent="0.2">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row>
    <row r="134" spans="1:164" x14ac:dyDescent="0.2">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row>
    <row r="135" spans="1:164" x14ac:dyDescent="0.2">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row>
    <row r="136" spans="1:164" x14ac:dyDescent="0.2">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row>
    <row r="137" spans="1:164" x14ac:dyDescent="0.2">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row>
    <row r="138" spans="1:164" x14ac:dyDescent="0.2">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row>
    <row r="139" spans="1:164" x14ac:dyDescent="0.2">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row>
    <row r="140" spans="1:164" x14ac:dyDescent="0.2">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row>
    <row r="141" spans="1:164" x14ac:dyDescent="0.2">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row>
    <row r="142" spans="1:164" x14ac:dyDescent="0.2">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row>
    <row r="143" spans="1:164" x14ac:dyDescent="0.2">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row>
    <row r="144" spans="1:164" x14ac:dyDescent="0.2">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row>
    <row r="145" spans="1:164" x14ac:dyDescent="0.2">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row>
    <row r="146" spans="1:164" x14ac:dyDescent="0.2">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row>
    <row r="147" spans="1:164" x14ac:dyDescent="0.2">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row>
    <row r="148" spans="1:164" x14ac:dyDescent="0.2">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row>
    <row r="149" spans="1:164" x14ac:dyDescent="0.2">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row>
    <row r="150" spans="1:164" x14ac:dyDescent="0.2">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row>
    <row r="151" spans="1:164" x14ac:dyDescent="0.2">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row>
    <row r="152" spans="1:164" x14ac:dyDescent="0.2">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row>
    <row r="153" spans="1:164" x14ac:dyDescent="0.2">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row>
    <row r="154" spans="1:164" x14ac:dyDescent="0.2">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row>
    <row r="155" spans="1:164" x14ac:dyDescent="0.2">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row>
    <row r="156" spans="1:164" x14ac:dyDescent="0.2">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row>
    <row r="157" spans="1:164" x14ac:dyDescent="0.2">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row>
    <row r="158" spans="1:164" x14ac:dyDescent="0.2">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row>
    <row r="159" spans="1:164" x14ac:dyDescent="0.2">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row>
    <row r="160" spans="1:164" x14ac:dyDescent="0.2">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row>
    <row r="161" spans="1:164" x14ac:dyDescent="0.2">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row>
    <row r="162" spans="1:164" x14ac:dyDescent="0.2">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row>
    <row r="163" spans="1:164" x14ac:dyDescent="0.2">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row>
    <row r="164" spans="1:164" x14ac:dyDescent="0.2">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row>
    <row r="165" spans="1:164" x14ac:dyDescent="0.2">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row>
    <row r="166" spans="1:164" x14ac:dyDescent="0.2">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row>
    <row r="167" spans="1:164" x14ac:dyDescent="0.2">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row>
    <row r="168" spans="1:164" x14ac:dyDescent="0.2">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row>
    <row r="169" spans="1:164" x14ac:dyDescent="0.2">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row>
    <row r="170" spans="1:164" x14ac:dyDescent="0.2">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row>
    <row r="171" spans="1:164" x14ac:dyDescent="0.2">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row>
    <row r="172" spans="1:164" x14ac:dyDescent="0.2">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row>
    <row r="173" spans="1:164" x14ac:dyDescent="0.2">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row>
    <row r="174" spans="1:164" x14ac:dyDescent="0.2">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row>
    <row r="175" spans="1:164" x14ac:dyDescent="0.2">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row>
    <row r="176" spans="1:164" x14ac:dyDescent="0.2">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row>
    <row r="177" spans="1:164" x14ac:dyDescent="0.2">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row>
    <row r="178" spans="1:164" x14ac:dyDescent="0.2">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row>
    <row r="179" spans="1:164" x14ac:dyDescent="0.2">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row>
    <row r="180" spans="1:164" x14ac:dyDescent="0.2">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row>
    <row r="181" spans="1:164" x14ac:dyDescent="0.2">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row>
    <row r="182" spans="1:164" x14ac:dyDescent="0.2">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row>
    <row r="183" spans="1:164" x14ac:dyDescent="0.2">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row>
    <row r="184" spans="1:164" x14ac:dyDescent="0.2">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row>
    <row r="185" spans="1:164" x14ac:dyDescent="0.2">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row>
    <row r="186" spans="1:164" x14ac:dyDescent="0.2">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row>
    <row r="187" spans="1:164" x14ac:dyDescent="0.2">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row>
    <row r="188" spans="1:164" x14ac:dyDescent="0.2">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row>
    <row r="189" spans="1:164" x14ac:dyDescent="0.2">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row>
    <row r="190" spans="1:164" x14ac:dyDescent="0.2">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row>
    <row r="191" spans="1:164" x14ac:dyDescent="0.2">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row>
    <row r="192" spans="1:164" x14ac:dyDescent="0.2">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row>
    <row r="193" spans="2:164" x14ac:dyDescent="0.2">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row>
    <row r="194" spans="2:164" x14ac:dyDescent="0.2">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row>
    <row r="195" spans="2:164" x14ac:dyDescent="0.2">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row>
    <row r="196" spans="2:164" x14ac:dyDescent="0.2">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row>
    <row r="197" spans="2:164" x14ac:dyDescent="0.2">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row>
    <row r="198" spans="2:164" x14ac:dyDescent="0.2">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row>
    <row r="199" spans="2:164" x14ac:dyDescent="0.2">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row>
    <row r="200" spans="2:164" x14ac:dyDescent="0.2">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row>
    <row r="201" spans="2:164" x14ac:dyDescent="0.2">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row>
    <row r="202" spans="2:164" x14ac:dyDescent="0.2">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row>
    <row r="203" spans="2:164" x14ac:dyDescent="0.2">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row>
    <row r="204" spans="2:164" x14ac:dyDescent="0.2">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row>
    <row r="205" spans="2:164" x14ac:dyDescent="0.2">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row>
    <row r="206" spans="2:164" x14ac:dyDescent="0.2">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row>
    <row r="207" spans="2:164" x14ac:dyDescent="0.2">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row>
    <row r="208" spans="2:164" x14ac:dyDescent="0.2">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row>
    <row r="209" spans="2:164" x14ac:dyDescent="0.2">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row>
    <row r="210" spans="2:164" x14ac:dyDescent="0.2">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row>
    <row r="211" spans="2:164" x14ac:dyDescent="0.2">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row>
    <row r="212" spans="2:164" x14ac:dyDescent="0.2">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row>
    <row r="213" spans="2:164" x14ac:dyDescent="0.2">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row>
    <row r="214" spans="2:164" x14ac:dyDescent="0.2">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row>
    <row r="215" spans="2:164" x14ac:dyDescent="0.2">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row>
    <row r="216" spans="2:164" x14ac:dyDescent="0.2">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row>
    <row r="217" spans="2:164" x14ac:dyDescent="0.2">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row>
    <row r="218" spans="2:164" x14ac:dyDescent="0.2">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row>
    <row r="219" spans="2:164" x14ac:dyDescent="0.2">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row>
    <row r="220" spans="2:164" x14ac:dyDescent="0.2">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row>
    <row r="221" spans="2:164" x14ac:dyDescent="0.2">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row>
    <row r="222" spans="2:164" x14ac:dyDescent="0.2">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row>
    <row r="223" spans="2:164" x14ac:dyDescent="0.2">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row>
    <row r="224" spans="2:164" x14ac:dyDescent="0.2">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row>
    <row r="225" spans="2:164" x14ac:dyDescent="0.2">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row>
    <row r="226" spans="2:164" x14ac:dyDescent="0.2">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row>
    <row r="227" spans="2:164" x14ac:dyDescent="0.2">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row>
    <row r="228" spans="2:164" x14ac:dyDescent="0.2">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row>
    <row r="229" spans="2:164" x14ac:dyDescent="0.2">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row>
    <row r="230" spans="2:164" x14ac:dyDescent="0.2">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row>
    <row r="231" spans="2:164" x14ac:dyDescent="0.2">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row>
    <row r="232" spans="2:164" x14ac:dyDescent="0.2">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row>
    <row r="233" spans="2:164" x14ac:dyDescent="0.2">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row>
    <row r="234" spans="2:164" x14ac:dyDescent="0.2">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row>
    <row r="235" spans="2:164" x14ac:dyDescent="0.2">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row>
    <row r="236" spans="2:164" x14ac:dyDescent="0.2">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row>
    <row r="237" spans="2:164" x14ac:dyDescent="0.2">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row>
    <row r="238" spans="2:164" x14ac:dyDescent="0.2">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row>
    <row r="239" spans="2:164" x14ac:dyDescent="0.2">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row>
    <row r="240" spans="2:164" x14ac:dyDescent="0.2">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row>
    <row r="241" spans="2:164" x14ac:dyDescent="0.2">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row>
    <row r="242" spans="2:164" x14ac:dyDescent="0.2">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row>
    <row r="243" spans="2:164" x14ac:dyDescent="0.2">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row>
    <row r="244" spans="2:164" x14ac:dyDescent="0.2">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c r="FA244" s="106"/>
      <c r="FB244" s="106"/>
      <c r="FC244" s="106"/>
      <c r="FD244" s="106"/>
      <c r="FE244" s="106"/>
      <c r="FF244" s="106"/>
      <c r="FG244" s="106"/>
      <c r="FH244" s="106"/>
    </row>
    <row r="245" spans="2:164" x14ac:dyDescent="0.2">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c r="FA245" s="106"/>
      <c r="FB245" s="106"/>
      <c r="FC245" s="106"/>
      <c r="FD245" s="106"/>
      <c r="FE245" s="106"/>
      <c r="FF245" s="106"/>
      <c r="FG245" s="106"/>
      <c r="FH245" s="106"/>
    </row>
    <row r="246" spans="2:164" x14ac:dyDescent="0.2">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c r="FA246" s="106"/>
      <c r="FB246" s="106"/>
      <c r="FC246" s="106"/>
      <c r="FD246" s="106"/>
      <c r="FE246" s="106"/>
      <c r="FF246" s="106"/>
      <c r="FG246" s="106"/>
      <c r="FH246" s="106"/>
    </row>
    <row r="247" spans="2:164" x14ac:dyDescent="0.2">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c r="FA247" s="106"/>
      <c r="FB247" s="106"/>
      <c r="FC247" s="106"/>
      <c r="FD247" s="106"/>
      <c r="FE247" s="106"/>
      <c r="FF247" s="106"/>
      <c r="FG247" s="106"/>
      <c r="FH247" s="106"/>
    </row>
    <row r="248" spans="2:164" x14ac:dyDescent="0.2">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c r="FA248" s="106"/>
      <c r="FB248" s="106"/>
      <c r="FC248" s="106"/>
      <c r="FD248" s="106"/>
      <c r="FE248" s="106"/>
      <c r="FF248" s="106"/>
      <c r="FG248" s="106"/>
      <c r="FH248" s="106"/>
    </row>
    <row r="249" spans="2:164" x14ac:dyDescent="0.2">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row>
    <row r="250" spans="2:164" x14ac:dyDescent="0.2">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c r="FA250" s="106"/>
      <c r="FB250" s="106"/>
      <c r="FC250" s="106"/>
      <c r="FD250" s="106"/>
      <c r="FE250" s="106"/>
      <c r="FF250" s="106"/>
      <c r="FG250" s="106"/>
      <c r="FH250" s="106"/>
    </row>
    <row r="251" spans="2:164" x14ac:dyDescent="0.2">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3"/>
  <sheetViews>
    <sheetView topLeftCell="A16" workbookViewId="0">
      <pane xSplit="1" topLeftCell="B1" activePane="topRight" state="frozen"/>
      <selection activeCell="A10" sqref="A10"/>
      <selection pane="topRight" activeCell="D49" sqref="D49"/>
    </sheetView>
  </sheetViews>
  <sheetFormatPr defaultColWidth="10" defaultRowHeight="12.75" x14ac:dyDescent="0.2"/>
  <cols>
    <col min="1" max="1" width="47.140625" style="5" customWidth="1"/>
  </cols>
  <sheetData>
    <row r="1" spans="1:33" ht="24" x14ac:dyDescent="0.2">
      <c r="A1" s="47" t="s">
        <v>50</v>
      </c>
    </row>
    <row r="2" spans="1:33" x14ac:dyDescent="0.2">
      <c r="A2" s="188" t="s">
        <v>245</v>
      </c>
    </row>
    <row r="3" spans="1:33" x14ac:dyDescent="0.2">
      <c r="A3" s="132" t="s">
        <v>161</v>
      </c>
    </row>
    <row r="4" spans="1:33" s="11" customFormat="1" ht="21.75" customHeight="1" x14ac:dyDescent="0.2">
      <c r="A4" s="74" t="s">
        <v>52</v>
      </c>
      <c r="B4" s="73">
        <f>'НСЛ| FIT18'!B4</f>
        <v>45809</v>
      </c>
      <c r="C4" s="73">
        <f>'НСЛ| FIT18'!C4</f>
        <v>45810</v>
      </c>
      <c r="D4" s="73">
        <f>'НСЛ| FIT18'!D4</f>
        <v>45815</v>
      </c>
      <c r="E4" s="73">
        <f>'НСЛ| FIT18'!E4</f>
        <v>45817</v>
      </c>
      <c r="F4" s="73">
        <f>'НСЛ| FIT18'!F4</f>
        <v>45821</v>
      </c>
      <c r="G4" s="73">
        <f>'НСЛ| FIT18'!G4</f>
        <v>45823</v>
      </c>
      <c r="H4" s="73">
        <f>'НСЛ| FIT18'!H4</f>
        <v>45828</v>
      </c>
      <c r="I4" s="73">
        <f>'НСЛ| FIT18'!I4</f>
        <v>45831</v>
      </c>
      <c r="J4" s="73">
        <f>'НСЛ| FIT18'!J4</f>
        <v>45836</v>
      </c>
      <c r="K4" s="73">
        <f>'НСЛ| FIT18'!K4</f>
        <v>45839</v>
      </c>
      <c r="L4" s="73">
        <f>'НСЛ| FIT18'!L4</f>
        <v>45851</v>
      </c>
      <c r="M4" s="73">
        <f>'НСЛ| FIT18'!M4</f>
        <v>45852</v>
      </c>
      <c r="N4" s="73">
        <f>'НСЛ| FIT18'!N4</f>
        <v>45858</v>
      </c>
      <c r="O4" s="73">
        <f>'НСЛ| FIT18'!O4</f>
        <v>45863</v>
      </c>
      <c r="P4" s="73">
        <f>'НСЛ| FIT18'!P4</f>
        <v>45865</v>
      </c>
      <c r="Q4" s="73">
        <f>'НСЛ| FIT18'!Q4</f>
        <v>45870</v>
      </c>
      <c r="R4" s="73">
        <f>'НСЛ| FIT18'!R4</f>
        <v>45872</v>
      </c>
      <c r="S4" s="73">
        <f>'НСЛ| FIT18'!S4</f>
        <v>45877</v>
      </c>
      <c r="T4" s="73">
        <f>'НСЛ| FIT18'!T4</f>
        <v>45879</v>
      </c>
      <c r="U4" s="73">
        <f>'НСЛ| FIT18'!U4</f>
        <v>45884</v>
      </c>
      <c r="V4" s="73">
        <f>'НСЛ| FIT18'!V4</f>
        <v>45886</v>
      </c>
      <c r="W4" s="73">
        <f>'НСЛ| FIT18'!W4</f>
        <v>45891</v>
      </c>
      <c r="X4" s="73">
        <f>'НСЛ| FIT18'!X4</f>
        <v>45893</v>
      </c>
      <c r="Y4" s="73">
        <f>'НСЛ| FIT18'!Y4</f>
        <v>45901</v>
      </c>
      <c r="Z4" s="73">
        <f>'НСЛ| FIT18'!Z4</f>
        <v>45905</v>
      </c>
      <c r="AA4" s="73">
        <f>'НСЛ| FIT18'!AA4</f>
        <v>45907</v>
      </c>
      <c r="AB4" s="73">
        <f>'НСЛ| FIT18'!AB4</f>
        <v>45912</v>
      </c>
      <c r="AC4" s="73">
        <f>'НСЛ| FIT18'!AC4</f>
        <v>45914</v>
      </c>
      <c r="AD4" s="73">
        <f>'НСЛ| FIT18'!AD4</f>
        <v>45919</v>
      </c>
      <c r="AE4" s="73">
        <f>'НСЛ| FIT18'!AE4</f>
        <v>45921</v>
      </c>
      <c r="AF4" s="73">
        <f>'НСЛ| FIT18'!AF4</f>
        <v>45926</v>
      </c>
      <c r="AG4" s="73">
        <f>'НСЛ| FIT18'!AG4</f>
        <v>45928</v>
      </c>
    </row>
    <row r="5" spans="1:33" s="11" customFormat="1" ht="21.75" customHeight="1" x14ac:dyDescent="0.2">
      <c r="A5" s="74"/>
      <c r="B5" s="73">
        <f>'НСЛ| FIT18'!B5</f>
        <v>45809</v>
      </c>
      <c r="C5" s="73">
        <f>'НСЛ| FIT18'!C5</f>
        <v>45814</v>
      </c>
      <c r="D5" s="73">
        <f>'НСЛ| FIT18'!D5</f>
        <v>45816</v>
      </c>
      <c r="E5" s="73">
        <f>'НСЛ| FIT18'!E5</f>
        <v>45820</v>
      </c>
      <c r="F5" s="73">
        <f>'НСЛ| FIT18'!F5</f>
        <v>45822</v>
      </c>
      <c r="G5" s="73">
        <f>'НСЛ| FIT18'!G5</f>
        <v>45827</v>
      </c>
      <c r="H5" s="73">
        <f>'НСЛ| FIT18'!H5</f>
        <v>45830</v>
      </c>
      <c r="I5" s="73">
        <f>'НСЛ| FIT18'!I5</f>
        <v>45835</v>
      </c>
      <c r="J5" s="73">
        <f>'НСЛ| FIT18'!J5</f>
        <v>45838</v>
      </c>
      <c r="K5" s="73">
        <f>'НСЛ| FIT18'!K5</f>
        <v>45850</v>
      </c>
      <c r="L5" s="73">
        <f>'НСЛ| FIT18'!L5</f>
        <v>45851</v>
      </c>
      <c r="M5" s="73">
        <f>'НСЛ| FIT18'!M5</f>
        <v>45857</v>
      </c>
      <c r="N5" s="73">
        <f>'НСЛ| FIT18'!N5</f>
        <v>45862</v>
      </c>
      <c r="O5" s="73">
        <f>'НСЛ| FIT18'!O5</f>
        <v>45864</v>
      </c>
      <c r="P5" s="73">
        <f>'НСЛ| FIT18'!P5</f>
        <v>45869</v>
      </c>
      <c r="Q5" s="73">
        <f>'НСЛ| FIT18'!Q5</f>
        <v>45871</v>
      </c>
      <c r="R5" s="73">
        <f>'НСЛ| FIT18'!R5</f>
        <v>45876</v>
      </c>
      <c r="S5" s="73">
        <f>'НСЛ| FIT18'!S5</f>
        <v>45878</v>
      </c>
      <c r="T5" s="73">
        <f>'НСЛ| FIT18'!T5</f>
        <v>45883</v>
      </c>
      <c r="U5" s="73">
        <f>'НСЛ| FIT18'!U5</f>
        <v>45885</v>
      </c>
      <c r="V5" s="73">
        <f>'НСЛ| FIT18'!V5</f>
        <v>45890</v>
      </c>
      <c r="W5" s="73">
        <f>'НСЛ| FIT18'!W5</f>
        <v>45892</v>
      </c>
      <c r="X5" s="73">
        <f>'НСЛ| FIT18'!X5</f>
        <v>45900</v>
      </c>
      <c r="Y5" s="73">
        <f>'НСЛ| FIT18'!Y5</f>
        <v>45904</v>
      </c>
      <c r="Z5" s="73">
        <f>'НСЛ| FIT18'!Z5</f>
        <v>45906</v>
      </c>
      <c r="AA5" s="73">
        <f>'НСЛ| FIT18'!AA5</f>
        <v>45911</v>
      </c>
      <c r="AB5" s="73">
        <f>'НСЛ| FIT18'!AB5</f>
        <v>45913</v>
      </c>
      <c r="AC5" s="73">
        <f>'НСЛ| FIT18'!AC5</f>
        <v>45918</v>
      </c>
      <c r="AD5" s="73">
        <f>'НСЛ| FIT18'!AD5</f>
        <v>45920</v>
      </c>
      <c r="AE5" s="73">
        <f>'НСЛ| FIT18'!AE5</f>
        <v>45925</v>
      </c>
      <c r="AF5" s="73">
        <f>'НСЛ| FIT18'!AF5</f>
        <v>45927</v>
      </c>
      <c r="AG5" s="73">
        <f>'НСЛ| FIT18'!AG5</f>
        <v>45930</v>
      </c>
    </row>
    <row r="6" spans="1:33"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row>
    <row r="7" spans="1:33" s="11" customFormat="1" x14ac:dyDescent="0.2">
      <c r="A7" s="42">
        <v>1</v>
      </c>
      <c r="B7" s="84">
        <f>'BAR BB| Open rates'!T6*0.9</f>
        <v>8190</v>
      </c>
      <c r="C7" s="84">
        <f>'BAR BB| Open rates'!U6*0.9</f>
        <v>6300</v>
      </c>
      <c r="D7" s="84">
        <f>'BAR BB| Open rates'!V6*0.9</f>
        <v>8190</v>
      </c>
      <c r="E7" s="84">
        <f>'BAR BB| Open rates'!W6*0.9</f>
        <v>5400</v>
      </c>
      <c r="F7" s="84">
        <f>'BAR BB| Open rates'!X6*0.9</f>
        <v>5400</v>
      </c>
      <c r="G7" s="84">
        <f>'BAR BB| Open rates'!Y6*0.9</f>
        <v>5400</v>
      </c>
      <c r="H7" s="84">
        <f>'BAR BB| Open rates'!Z6*0.9</f>
        <v>5400</v>
      </c>
      <c r="I7" s="84">
        <f>'BAR BB| Open rates'!AA6*0.9</f>
        <v>14310</v>
      </c>
      <c r="J7" s="84">
        <f>'BAR BB| Open rates'!AB6*0.9</f>
        <v>5400</v>
      </c>
      <c r="K7" s="84">
        <f>'BAR BB| Open rates'!AC6*0.9</f>
        <v>12510</v>
      </c>
      <c r="L7" s="84">
        <f>'BAR BB| Open rates'!AD6*0.9</f>
        <v>12510</v>
      </c>
      <c r="M7" s="84">
        <f>'BAR BB| Open rates'!AE6*0.9</f>
        <v>12510</v>
      </c>
      <c r="N7" s="84">
        <f>'BAR BB| Open rates'!AF6*0.9</f>
        <v>12510</v>
      </c>
      <c r="O7" s="84">
        <f>'BAR BB| Open rates'!AG6*0.9</f>
        <v>12510</v>
      </c>
      <c r="P7" s="84">
        <f>'BAR BB| Open rates'!AH6*0.9</f>
        <v>12510</v>
      </c>
      <c r="Q7" s="84">
        <f>'BAR BB| Open rates'!AI6*0.9</f>
        <v>12510</v>
      </c>
      <c r="R7" s="84">
        <f>'BAR BB| Open rates'!AJ6*0.9</f>
        <v>12510</v>
      </c>
      <c r="S7" s="84">
        <f>'BAR BB| Open rates'!AK6*0.9</f>
        <v>12510</v>
      </c>
      <c r="T7" s="84">
        <f>'BAR BB| Open rates'!AL6*0.9</f>
        <v>12510</v>
      </c>
      <c r="U7" s="84">
        <f>'BAR BB| Open rates'!AM6*0.9</f>
        <v>12510</v>
      </c>
      <c r="V7" s="84">
        <f>'BAR BB| Open rates'!AN6*0.9</f>
        <v>12510</v>
      </c>
      <c r="W7" s="84">
        <f>'BAR BB| Open rates'!AO6*0.9</f>
        <v>9810</v>
      </c>
      <c r="X7" s="84">
        <f>'BAR BB| Open rates'!AP6*0.9</f>
        <v>9810</v>
      </c>
      <c r="Y7" s="84">
        <f>'BAR BB| Open rates'!AQ6*0.9</f>
        <v>5940</v>
      </c>
      <c r="Z7" s="84">
        <f>'BAR BB| Open rates'!AR6*0.9</f>
        <v>6300</v>
      </c>
      <c r="AA7" s="84">
        <f>'BAR BB| Open rates'!AS6*0.9</f>
        <v>5940</v>
      </c>
      <c r="AB7" s="84">
        <f>'BAR BB| Open rates'!AT6*0.9</f>
        <v>6300</v>
      </c>
      <c r="AC7" s="84">
        <f>'BAR BB| Open rates'!AU6*0.9</f>
        <v>5940</v>
      </c>
      <c r="AD7" s="84">
        <f>'BAR BB| Open rates'!AV6*0.9</f>
        <v>6300</v>
      </c>
      <c r="AE7" s="84">
        <f>'BAR BB| Open rates'!AW6*0.9</f>
        <v>5940</v>
      </c>
      <c r="AF7" s="84">
        <f>'BAR BB| Open rates'!AX6*0.9</f>
        <v>6300</v>
      </c>
      <c r="AG7" s="84">
        <f>'BAR BB| Open rates'!AY6*0.9</f>
        <v>5940</v>
      </c>
    </row>
    <row r="8" spans="1:33" s="11" customFormat="1" x14ac:dyDescent="0.2">
      <c r="A8" s="42">
        <v>2</v>
      </c>
      <c r="B8" s="84">
        <f>'BAR BB| Open rates'!T7*0.9</f>
        <v>9540</v>
      </c>
      <c r="C8" s="84">
        <f>'BAR BB| Open rates'!U7*0.9</f>
        <v>7650</v>
      </c>
      <c r="D8" s="84">
        <f>'BAR BB| Open rates'!V7*0.9</f>
        <v>9540</v>
      </c>
      <c r="E8" s="84">
        <f>'BAR BB| Open rates'!W7*0.9</f>
        <v>6750</v>
      </c>
      <c r="F8" s="84">
        <f>'BAR BB| Open rates'!X7*0.9</f>
        <v>6750</v>
      </c>
      <c r="G8" s="84">
        <f>'BAR BB| Open rates'!Y7*0.9</f>
        <v>6750</v>
      </c>
      <c r="H8" s="84">
        <f>'BAR BB| Open rates'!Z7*0.9</f>
        <v>6750</v>
      </c>
      <c r="I8" s="84">
        <f>'BAR BB| Open rates'!AA7*0.9</f>
        <v>15660</v>
      </c>
      <c r="J8" s="84">
        <f>'BAR BB| Open rates'!AB7*0.9</f>
        <v>6750</v>
      </c>
      <c r="K8" s="84">
        <f>'BAR BB| Open rates'!AC7*0.9</f>
        <v>13860</v>
      </c>
      <c r="L8" s="84">
        <f>'BAR BB| Open rates'!AD7*0.9</f>
        <v>13860</v>
      </c>
      <c r="M8" s="84">
        <f>'BAR BB| Open rates'!AE7*0.9</f>
        <v>13860</v>
      </c>
      <c r="N8" s="84">
        <f>'BAR BB| Open rates'!AF7*0.9</f>
        <v>13860</v>
      </c>
      <c r="O8" s="84">
        <f>'BAR BB| Open rates'!AG7*0.9</f>
        <v>13860</v>
      </c>
      <c r="P8" s="84">
        <f>'BAR BB| Open rates'!AH7*0.9</f>
        <v>13860</v>
      </c>
      <c r="Q8" s="84">
        <f>'BAR BB| Open rates'!AI7*0.9</f>
        <v>13860</v>
      </c>
      <c r="R8" s="84">
        <f>'BAR BB| Open rates'!AJ7*0.9</f>
        <v>13860</v>
      </c>
      <c r="S8" s="84">
        <f>'BAR BB| Open rates'!AK7*0.9</f>
        <v>13860</v>
      </c>
      <c r="T8" s="84">
        <f>'BAR BB| Open rates'!AL7*0.9</f>
        <v>13860</v>
      </c>
      <c r="U8" s="84">
        <f>'BAR BB| Open rates'!AM7*0.9</f>
        <v>13860</v>
      </c>
      <c r="V8" s="84">
        <f>'BAR BB| Open rates'!AN7*0.9</f>
        <v>13860</v>
      </c>
      <c r="W8" s="84">
        <f>'BAR BB| Open rates'!AO7*0.9</f>
        <v>11160</v>
      </c>
      <c r="X8" s="84">
        <f>'BAR BB| Open rates'!AP7*0.9</f>
        <v>11160</v>
      </c>
      <c r="Y8" s="84">
        <f>'BAR BB| Open rates'!AQ7*0.9</f>
        <v>7290</v>
      </c>
      <c r="Z8" s="84">
        <f>'BAR BB| Open rates'!AR7*0.9</f>
        <v>7650</v>
      </c>
      <c r="AA8" s="84">
        <f>'BAR BB| Open rates'!AS7*0.9</f>
        <v>7290</v>
      </c>
      <c r="AB8" s="84">
        <f>'BAR BB| Open rates'!AT7*0.9</f>
        <v>7650</v>
      </c>
      <c r="AC8" s="84">
        <f>'BAR BB| Open rates'!AU7*0.9</f>
        <v>7290</v>
      </c>
      <c r="AD8" s="84">
        <f>'BAR BB| Open rates'!AV7*0.9</f>
        <v>7650</v>
      </c>
      <c r="AE8" s="84">
        <f>'BAR BB| Open rates'!AW7*0.9</f>
        <v>7290</v>
      </c>
      <c r="AF8" s="84">
        <f>'BAR BB| Open rates'!AX7*0.9</f>
        <v>7650</v>
      </c>
      <c r="AG8" s="84">
        <f>'BAR BB| Open rates'!AY7*0.9</f>
        <v>7290</v>
      </c>
    </row>
    <row r="9" spans="1:33"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row>
    <row r="10" spans="1:33" s="11" customFormat="1" x14ac:dyDescent="0.2">
      <c r="A10" s="42">
        <v>1</v>
      </c>
      <c r="B10" s="84">
        <f>'BAR BB| Open rates'!T9*0.9</f>
        <v>9990</v>
      </c>
      <c r="C10" s="84">
        <f>'BAR BB| Open rates'!U9*0.9</f>
        <v>8100</v>
      </c>
      <c r="D10" s="84">
        <f>'BAR BB| Open rates'!V9*0.9</f>
        <v>9990</v>
      </c>
      <c r="E10" s="84">
        <f>'BAR BB| Open rates'!W9*0.9</f>
        <v>7200</v>
      </c>
      <c r="F10" s="84">
        <f>'BAR BB| Open rates'!X9*0.9</f>
        <v>7200</v>
      </c>
      <c r="G10" s="84">
        <f>'BAR BB| Open rates'!Y9*0.9</f>
        <v>7200</v>
      </c>
      <c r="H10" s="84">
        <f>'BAR BB| Open rates'!Z9*0.9</f>
        <v>7200</v>
      </c>
      <c r="I10" s="84">
        <f>'BAR BB| Open rates'!AA9*0.9</f>
        <v>16110</v>
      </c>
      <c r="J10" s="84">
        <f>'BAR BB| Open rates'!AB9*0.9</f>
        <v>7200</v>
      </c>
      <c r="K10" s="84">
        <f>'BAR BB| Open rates'!AC9*0.9</f>
        <v>14310</v>
      </c>
      <c r="L10" s="84">
        <f>'BAR BB| Open rates'!AD9*0.9</f>
        <v>14310</v>
      </c>
      <c r="M10" s="84">
        <f>'BAR BB| Open rates'!AE9*0.9</f>
        <v>14310</v>
      </c>
      <c r="N10" s="84">
        <f>'BAR BB| Open rates'!AF9*0.9</f>
        <v>14310</v>
      </c>
      <c r="O10" s="84">
        <f>'BAR BB| Open rates'!AG9*0.9</f>
        <v>14310</v>
      </c>
      <c r="P10" s="84">
        <f>'BAR BB| Open rates'!AH9*0.9</f>
        <v>14310</v>
      </c>
      <c r="Q10" s="84">
        <f>'BAR BB| Open rates'!AI9*0.9</f>
        <v>14310</v>
      </c>
      <c r="R10" s="84">
        <f>'BAR BB| Open rates'!AJ9*0.9</f>
        <v>14310</v>
      </c>
      <c r="S10" s="84">
        <f>'BAR BB| Open rates'!AK9*0.9</f>
        <v>14310</v>
      </c>
      <c r="T10" s="84">
        <f>'BAR BB| Open rates'!AL9*0.9</f>
        <v>14310</v>
      </c>
      <c r="U10" s="84">
        <f>'BAR BB| Open rates'!AM9*0.9</f>
        <v>14310</v>
      </c>
      <c r="V10" s="84">
        <f>'BAR BB| Open rates'!AN9*0.9</f>
        <v>14310</v>
      </c>
      <c r="W10" s="84">
        <f>'BAR BB| Open rates'!AO9*0.9</f>
        <v>11610</v>
      </c>
      <c r="X10" s="84">
        <f>'BAR BB| Open rates'!AP9*0.9</f>
        <v>11610</v>
      </c>
      <c r="Y10" s="84">
        <f>'BAR BB| Open rates'!AQ9*0.9</f>
        <v>7740</v>
      </c>
      <c r="Z10" s="84">
        <f>'BAR BB| Open rates'!AR9*0.9</f>
        <v>8100</v>
      </c>
      <c r="AA10" s="84">
        <f>'BAR BB| Open rates'!AS9*0.9</f>
        <v>7740</v>
      </c>
      <c r="AB10" s="84">
        <f>'BAR BB| Open rates'!AT9*0.9</f>
        <v>8100</v>
      </c>
      <c r="AC10" s="84">
        <f>'BAR BB| Open rates'!AU9*0.9</f>
        <v>7740</v>
      </c>
      <c r="AD10" s="84">
        <f>'BAR BB| Open rates'!AV9*0.9</f>
        <v>8100</v>
      </c>
      <c r="AE10" s="84">
        <f>'BAR BB| Open rates'!AW9*0.9</f>
        <v>7740</v>
      </c>
      <c r="AF10" s="84">
        <f>'BAR BB| Open rates'!AX9*0.9</f>
        <v>8100</v>
      </c>
      <c r="AG10" s="84">
        <f>'BAR BB| Open rates'!AY9*0.9</f>
        <v>7740</v>
      </c>
    </row>
    <row r="11" spans="1:33" s="11" customFormat="1" x14ac:dyDescent="0.2">
      <c r="A11" s="42">
        <v>2</v>
      </c>
      <c r="B11" s="84">
        <f>'BAR BB| Open rates'!T10*0.9</f>
        <v>11340</v>
      </c>
      <c r="C11" s="84">
        <f>'BAR BB| Open rates'!U10*0.9</f>
        <v>9450</v>
      </c>
      <c r="D11" s="84">
        <f>'BAR BB| Open rates'!V10*0.9</f>
        <v>11340</v>
      </c>
      <c r="E11" s="84">
        <f>'BAR BB| Open rates'!W10*0.9</f>
        <v>8550</v>
      </c>
      <c r="F11" s="84">
        <f>'BAR BB| Open rates'!X10*0.9</f>
        <v>8550</v>
      </c>
      <c r="G11" s="84">
        <f>'BAR BB| Open rates'!Y10*0.9</f>
        <v>8550</v>
      </c>
      <c r="H11" s="84">
        <f>'BAR BB| Open rates'!Z10*0.9</f>
        <v>8550</v>
      </c>
      <c r="I11" s="84">
        <f>'BAR BB| Open rates'!AA10*0.9</f>
        <v>17460</v>
      </c>
      <c r="J11" s="84">
        <f>'BAR BB| Open rates'!AB10*0.9</f>
        <v>8550</v>
      </c>
      <c r="K11" s="84">
        <f>'BAR BB| Open rates'!AC10*0.9</f>
        <v>15660</v>
      </c>
      <c r="L11" s="84">
        <f>'BAR BB| Open rates'!AD10*0.9</f>
        <v>15660</v>
      </c>
      <c r="M11" s="84">
        <f>'BAR BB| Open rates'!AE10*0.9</f>
        <v>15660</v>
      </c>
      <c r="N11" s="84">
        <f>'BAR BB| Open rates'!AF10*0.9</f>
        <v>15660</v>
      </c>
      <c r="O11" s="84">
        <f>'BAR BB| Open rates'!AG10*0.9</f>
        <v>15660</v>
      </c>
      <c r="P11" s="84">
        <f>'BAR BB| Open rates'!AH10*0.9</f>
        <v>15660</v>
      </c>
      <c r="Q11" s="84">
        <f>'BAR BB| Open rates'!AI10*0.9</f>
        <v>15660</v>
      </c>
      <c r="R11" s="84">
        <f>'BAR BB| Open rates'!AJ10*0.9</f>
        <v>15660</v>
      </c>
      <c r="S11" s="84">
        <f>'BAR BB| Open rates'!AK10*0.9</f>
        <v>15660</v>
      </c>
      <c r="T11" s="84">
        <f>'BAR BB| Open rates'!AL10*0.9</f>
        <v>15660</v>
      </c>
      <c r="U11" s="84">
        <f>'BAR BB| Open rates'!AM10*0.9</f>
        <v>15660</v>
      </c>
      <c r="V11" s="84">
        <f>'BAR BB| Open rates'!AN10*0.9</f>
        <v>15660</v>
      </c>
      <c r="W11" s="84">
        <f>'BAR BB| Open rates'!AO10*0.9</f>
        <v>12960</v>
      </c>
      <c r="X11" s="84">
        <f>'BAR BB| Open rates'!AP10*0.9</f>
        <v>12960</v>
      </c>
      <c r="Y11" s="84">
        <f>'BAR BB| Open rates'!AQ10*0.9</f>
        <v>9090</v>
      </c>
      <c r="Z11" s="84">
        <f>'BAR BB| Open rates'!AR10*0.9</f>
        <v>9450</v>
      </c>
      <c r="AA11" s="84">
        <f>'BAR BB| Open rates'!AS10*0.9</f>
        <v>9090</v>
      </c>
      <c r="AB11" s="84">
        <f>'BAR BB| Open rates'!AT10*0.9</f>
        <v>9450</v>
      </c>
      <c r="AC11" s="84">
        <f>'BAR BB| Open rates'!AU10*0.9</f>
        <v>9090</v>
      </c>
      <c r="AD11" s="84">
        <f>'BAR BB| Open rates'!AV10*0.9</f>
        <v>9450</v>
      </c>
      <c r="AE11" s="84">
        <f>'BAR BB| Open rates'!AW10*0.9</f>
        <v>9090</v>
      </c>
      <c r="AF11" s="84">
        <f>'BAR BB| Open rates'!AX10*0.9</f>
        <v>9450</v>
      </c>
      <c r="AG11" s="84">
        <f>'BAR BB| Open rates'!AY10*0.9</f>
        <v>9090</v>
      </c>
    </row>
    <row r="12" spans="1:33"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33" s="11" customFormat="1" x14ac:dyDescent="0.2">
      <c r="A13" s="42">
        <v>1</v>
      </c>
      <c r="B13" s="84">
        <f>'BAR BB| Open rates'!T12*0.9</f>
        <v>10890</v>
      </c>
      <c r="C13" s="84">
        <f>'BAR BB| Open rates'!U12*0.9</f>
        <v>9000</v>
      </c>
      <c r="D13" s="84">
        <f>'BAR BB| Open rates'!V12*0.9</f>
        <v>10890</v>
      </c>
      <c r="E13" s="84">
        <f>'BAR BB| Open rates'!W12*0.9</f>
        <v>8100</v>
      </c>
      <c r="F13" s="84">
        <f>'BAR BB| Open rates'!X12*0.9</f>
        <v>8100</v>
      </c>
      <c r="G13" s="84">
        <f>'BAR BB| Open rates'!Y12*0.9</f>
        <v>8100</v>
      </c>
      <c r="H13" s="84">
        <f>'BAR BB| Open rates'!Z12*0.9</f>
        <v>8100</v>
      </c>
      <c r="I13" s="84">
        <f>'BAR BB| Open rates'!AA12*0.9</f>
        <v>17010</v>
      </c>
      <c r="J13" s="84">
        <f>'BAR BB| Open rates'!AB12*0.9</f>
        <v>8100</v>
      </c>
      <c r="K13" s="84">
        <f>'BAR BB| Open rates'!AC12*0.9</f>
        <v>15210</v>
      </c>
      <c r="L13" s="84">
        <f>'BAR BB| Open rates'!AD12*0.9</f>
        <v>15210</v>
      </c>
      <c r="M13" s="84">
        <f>'BAR BB| Open rates'!AE12*0.9</f>
        <v>15210</v>
      </c>
      <c r="N13" s="84">
        <f>'BAR BB| Open rates'!AF12*0.9</f>
        <v>15210</v>
      </c>
      <c r="O13" s="84">
        <f>'BAR BB| Open rates'!AG12*0.9</f>
        <v>15210</v>
      </c>
      <c r="P13" s="84">
        <f>'BAR BB| Open rates'!AH12*0.9</f>
        <v>15210</v>
      </c>
      <c r="Q13" s="84">
        <f>'BAR BB| Open rates'!AI12*0.9</f>
        <v>15210</v>
      </c>
      <c r="R13" s="84">
        <f>'BAR BB| Open rates'!AJ12*0.9</f>
        <v>15210</v>
      </c>
      <c r="S13" s="84">
        <f>'BAR BB| Open rates'!AK12*0.9</f>
        <v>15210</v>
      </c>
      <c r="T13" s="84">
        <f>'BAR BB| Open rates'!AL12*0.9</f>
        <v>15210</v>
      </c>
      <c r="U13" s="84">
        <f>'BAR BB| Open rates'!AM12*0.9</f>
        <v>15210</v>
      </c>
      <c r="V13" s="84">
        <f>'BAR BB| Open rates'!AN12*0.9</f>
        <v>15210</v>
      </c>
      <c r="W13" s="84">
        <f>'BAR BB| Open rates'!AO12*0.9</f>
        <v>12510</v>
      </c>
      <c r="X13" s="84">
        <f>'BAR BB| Open rates'!AP12*0.9</f>
        <v>12510</v>
      </c>
      <c r="Y13" s="84">
        <f>'BAR BB| Open rates'!AQ12*0.9</f>
        <v>8640</v>
      </c>
      <c r="Z13" s="84">
        <f>'BAR BB| Open rates'!AR12*0.9</f>
        <v>9000</v>
      </c>
      <c r="AA13" s="84">
        <f>'BAR BB| Open rates'!AS12*0.9</f>
        <v>8640</v>
      </c>
      <c r="AB13" s="84">
        <f>'BAR BB| Open rates'!AT12*0.9</f>
        <v>9000</v>
      </c>
      <c r="AC13" s="84">
        <f>'BAR BB| Open rates'!AU12*0.9</f>
        <v>8640</v>
      </c>
      <c r="AD13" s="84">
        <f>'BAR BB| Open rates'!AV12*0.9</f>
        <v>9000</v>
      </c>
      <c r="AE13" s="84">
        <f>'BAR BB| Open rates'!AW12*0.9</f>
        <v>8640</v>
      </c>
      <c r="AF13" s="84">
        <f>'BAR BB| Open rates'!AX12*0.9</f>
        <v>9000</v>
      </c>
      <c r="AG13" s="84">
        <f>'BAR BB| Open rates'!AY12*0.9</f>
        <v>8640</v>
      </c>
    </row>
    <row r="14" spans="1:33" s="11" customFormat="1" x14ac:dyDescent="0.2">
      <c r="A14" s="42">
        <v>2</v>
      </c>
      <c r="B14" s="84">
        <f>'BAR BB| Open rates'!T13*0.9</f>
        <v>12240</v>
      </c>
      <c r="C14" s="84">
        <f>'BAR BB| Open rates'!U13*0.9</f>
        <v>10350</v>
      </c>
      <c r="D14" s="84">
        <f>'BAR BB| Open rates'!V13*0.9</f>
        <v>12240</v>
      </c>
      <c r="E14" s="84">
        <f>'BAR BB| Open rates'!W13*0.9</f>
        <v>9450</v>
      </c>
      <c r="F14" s="84">
        <f>'BAR BB| Open rates'!X13*0.9</f>
        <v>9450</v>
      </c>
      <c r="G14" s="84">
        <f>'BAR BB| Open rates'!Y13*0.9</f>
        <v>9450</v>
      </c>
      <c r="H14" s="84">
        <f>'BAR BB| Open rates'!Z13*0.9</f>
        <v>9450</v>
      </c>
      <c r="I14" s="84">
        <f>'BAR BB| Open rates'!AA13*0.9</f>
        <v>18360</v>
      </c>
      <c r="J14" s="84">
        <f>'BAR BB| Open rates'!AB13*0.9</f>
        <v>9450</v>
      </c>
      <c r="K14" s="84">
        <f>'BAR BB| Open rates'!AC13*0.9</f>
        <v>16560</v>
      </c>
      <c r="L14" s="84">
        <f>'BAR BB| Open rates'!AD13*0.9</f>
        <v>16560</v>
      </c>
      <c r="M14" s="84">
        <f>'BAR BB| Open rates'!AE13*0.9</f>
        <v>16560</v>
      </c>
      <c r="N14" s="84">
        <f>'BAR BB| Open rates'!AF13*0.9</f>
        <v>16560</v>
      </c>
      <c r="O14" s="84">
        <f>'BAR BB| Open rates'!AG13*0.9</f>
        <v>16560</v>
      </c>
      <c r="P14" s="84">
        <f>'BAR BB| Open rates'!AH13*0.9</f>
        <v>16560</v>
      </c>
      <c r="Q14" s="84">
        <f>'BAR BB| Open rates'!AI13*0.9</f>
        <v>16560</v>
      </c>
      <c r="R14" s="84">
        <f>'BAR BB| Open rates'!AJ13*0.9</f>
        <v>16560</v>
      </c>
      <c r="S14" s="84">
        <f>'BAR BB| Open rates'!AK13*0.9</f>
        <v>16560</v>
      </c>
      <c r="T14" s="84">
        <f>'BAR BB| Open rates'!AL13*0.9</f>
        <v>16560</v>
      </c>
      <c r="U14" s="84">
        <f>'BAR BB| Open rates'!AM13*0.9</f>
        <v>16560</v>
      </c>
      <c r="V14" s="84">
        <f>'BAR BB| Open rates'!AN13*0.9</f>
        <v>16560</v>
      </c>
      <c r="W14" s="84">
        <f>'BAR BB| Open rates'!AO13*0.9</f>
        <v>13860</v>
      </c>
      <c r="X14" s="84">
        <f>'BAR BB| Open rates'!AP13*0.9</f>
        <v>13860</v>
      </c>
      <c r="Y14" s="84">
        <f>'BAR BB| Open rates'!AQ13*0.9</f>
        <v>9990</v>
      </c>
      <c r="Z14" s="84">
        <f>'BAR BB| Open rates'!AR13*0.9</f>
        <v>10350</v>
      </c>
      <c r="AA14" s="84">
        <f>'BAR BB| Open rates'!AS13*0.9</f>
        <v>9990</v>
      </c>
      <c r="AB14" s="84">
        <f>'BAR BB| Open rates'!AT13*0.9</f>
        <v>10350</v>
      </c>
      <c r="AC14" s="84">
        <f>'BAR BB| Open rates'!AU13*0.9</f>
        <v>9990</v>
      </c>
      <c r="AD14" s="84">
        <f>'BAR BB| Open rates'!AV13*0.9</f>
        <v>10350</v>
      </c>
      <c r="AE14" s="84">
        <f>'BAR BB| Open rates'!AW13*0.9</f>
        <v>9990</v>
      </c>
      <c r="AF14" s="84">
        <f>'BAR BB| Open rates'!AX13*0.9</f>
        <v>10350</v>
      </c>
      <c r="AG14" s="84">
        <f>'BAR BB| Open rates'!AY13*0.9</f>
        <v>9990</v>
      </c>
    </row>
    <row r="15" spans="1:33" x14ac:dyDescent="0.2">
      <c r="A15" s="47"/>
    </row>
    <row r="16" spans="1:33" x14ac:dyDescent="0.2">
      <c r="A16" s="231" t="s">
        <v>157</v>
      </c>
    </row>
    <row r="17" spans="1:1" x14ac:dyDescent="0.2">
      <c r="A17" s="231"/>
    </row>
    <row r="18" spans="1:1" ht="13.5" thickBot="1" x14ac:dyDescent="0.25">
      <c r="A18" s="123"/>
    </row>
    <row r="19" spans="1:1" s="11" customFormat="1" ht="184.5" customHeight="1" thickBot="1" x14ac:dyDescent="0.25">
      <c r="A19" s="204" t="s">
        <v>277</v>
      </c>
    </row>
    <row r="20" spans="1:1" s="11" customFormat="1" ht="10.5" customHeight="1" x14ac:dyDescent="0.2">
      <c r="A20" s="5"/>
    </row>
    <row r="21" spans="1:1" s="11" customFormat="1" ht="21.75" customHeight="1" x14ac:dyDescent="0.2">
      <c r="A21" s="87" t="s">
        <v>80</v>
      </c>
    </row>
    <row r="22" spans="1:1" s="11" customFormat="1" ht="24.75" customHeight="1" x14ac:dyDescent="0.2">
      <c r="A22" s="109" t="s">
        <v>278</v>
      </c>
    </row>
    <row r="23" spans="1:1" ht="24.75" customHeight="1" x14ac:dyDescent="0.2">
      <c r="A23" s="109" t="s">
        <v>279</v>
      </c>
    </row>
    <row r="24" spans="1:1" ht="12.75" customHeight="1" x14ac:dyDescent="0.2">
      <c r="A24" s="13"/>
    </row>
    <row r="25" spans="1:1" x14ac:dyDescent="0.2">
      <c r="A25" s="22"/>
    </row>
    <row r="26" spans="1:1" x14ac:dyDescent="0.2">
      <c r="A26" s="137" t="s">
        <v>58</v>
      </c>
    </row>
    <row r="27" spans="1:1" s="155" customFormat="1" ht="35.25" customHeight="1" x14ac:dyDescent="0.2">
      <c r="A27" s="150" t="s">
        <v>163</v>
      </c>
    </row>
    <row r="28" spans="1:1" s="155" customFormat="1" ht="35.25" customHeight="1" x14ac:dyDescent="0.2">
      <c r="A28" s="150" t="s">
        <v>188</v>
      </c>
    </row>
    <row r="29" spans="1:1" s="155" customFormat="1" ht="35.25" customHeight="1" x14ac:dyDescent="0.2">
      <c r="A29" s="150" t="s">
        <v>164</v>
      </c>
    </row>
    <row r="30" spans="1:1" s="155" customFormat="1" ht="13.5" customHeight="1" x14ac:dyDescent="0.2">
      <c r="A30" s="150" t="s">
        <v>165</v>
      </c>
    </row>
    <row r="31" spans="1:1" s="155" customFormat="1" ht="35.25" customHeight="1" x14ac:dyDescent="0.2">
      <c r="A31" s="150" t="s">
        <v>162</v>
      </c>
    </row>
    <row r="32" spans="1:1" ht="24" x14ac:dyDescent="0.2">
      <c r="A32" s="145" t="s">
        <v>173</v>
      </c>
    </row>
    <row r="33" spans="1:1" ht="15" customHeight="1" x14ac:dyDescent="0.2">
      <c r="A33" s="145" t="s">
        <v>102</v>
      </c>
    </row>
    <row r="34" spans="1:1" ht="15" customHeight="1" x14ac:dyDescent="0.2">
      <c r="A34" s="189" t="s">
        <v>247</v>
      </c>
    </row>
    <row r="35" spans="1:1" ht="24" customHeight="1" x14ac:dyDescent="0.2">
      <c r="A35" s="145" t="s">
        <v>179</v>
      </c>
    </row>
    <row r="36" spans="1:1" ht="53.25" customHeight="1" x14ac:dyDescent="0.2">
      <c r="A36" s="228" t="s">
        <v>304</v>
      </c>
    </row>
    <row r="37" spans="1:1" ht="12.75" customHeight="1" x14ac:dyDescent="0.2">
      <c r="A37" s="227"/>
    </row>
    <row r="38" spans="1:1" s="11" customFormat="1" ht="15" customHeight="1" x14ac:dyDescent="0.2">
      <c r="A38" s="262" t="s">
        <v>103</v>
      </c>
    </row>
    <row r="39" spans="1:1" ht="15" customHeight="1" x14ac:dyDescent="0.2">
      <c r="A39" s="263"/>
    </row>
    <row r="40" spans="1:1" ht="51" customHeight="1" x14ac:dyDescent="0.2">
      <c r="A40" s="264"/>
    </row>
    <row r="41" spans="1:1" x14ac:dyDescent="0.2">
      <c r="A41" s="144"/>
    </row>
    <row r="42" spans="1:1" ht="36" x14ac:dyDescent="0.2">
      <c r="A42" s="144" t="s">
        <v>105</v>
      </c>
    </row>
    <row r="43" spans="1:1" x14ac:dyDescent="0.2">
      <c r="A43" s="133"/>
    </row>
    <row r="44" spans="1:1" ht="36" x14ac:dyDescent="0.2">
      <c r="A44" s="176" t="s">
        <v>180</v>
      </c>
    </row>
    <row r="45" spans="1:1" x14ac:dyDescent="0.2">
      <c r="A45" s="205" t="s">
        <v>280</v>
      </c>
    </row>
    <row r="46" spans="1:1" s="11" customFormat="1" x14ac:dyDescent="0.2">
      <c r="A46" s="189"/>
    </row>
    <row r="47" spans="1:1" s="11" customFormat="1" x14ac:dyDescent="0.2">
      <c r="A47" s="137" t="s">
        <v>65</v>
      </c>
    </row>
    <row r="48" spans="1:1" s="11" customFormat="1" ht="42" customHeight="1" x14ac:dyDescent="0.2">
      <c r="A48" s="144" t="s">
        <v>306</v>
      </c>
    </row>
    <row r="49" spans="1:1" s="11" customFormat="1" ht="40.5" customHeight="1" x14ac:dyDescent="0.2">
      <c r="A49" s="144"/>
    </row>
    <row r="50" spans="1:1" s="11" customFormat="1" x14ac:dyDescent="0.2">
      <c r="A50" s="189"/>
    </row>
    <row r="51" spans="1:1" s="11" customFormat="1" ht="12.75" customHeight="1" x14ac:dyDescent="0.2">
      <c r="A51" s="137" t="s">
        <v>248</v>
      </c>
    </row>
    <row r="52" spans="1:1" s="11" customFormat="1"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customHeight="1" x14ac:dyDescent="0.2">
      <c r="A57" s="19"/>
    </row>
    <row r="58" spans="1:1" s="11" customFormat="1" x14ac:dyDescent="0.2">
      <c r="A58" s="190" t="s">
        <v>282</v>
      </c>
    </row>
    <row r="59" spans="1:1" s="11" customFormat="1" x14ac:dyDescent="0.2">
      <c r="A59" s="192" t="s">
        <v>251</v>
      </c>
    </row>
    <row r="60" spans="1:1" s="11" customFormat="1" ht="13.5" customHeight="1" x14ac:dyDescent="0.2">
      <c r="A60" s="19"/>
    </row>
    <row r="61" spans="1:1" s="11" customFormat="1" ht="48" x14ac:dyDescent="0.2">
      <c r="A61" s="220"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 s="11" customFormat="1" ht="77.25" customHeight="1" x14ac:dyDescent="0.2">
      <c r="A65" s="194" t="s">
        <v>284</v>
      </c>
    </row>
    <row r="66" spans="1:1" s="11" customFormat="1" ht="24.75" thickBot="1" x14ac:dyDescent="0.25">
      <c r="A66" s="195" t="s">
        <v>128</v>
      </c>
    </row>
    <row r="67" spans="1:1" s="11" customFormat="1" x14ac:dyDescent="0.2">
      <c r="A67" s="5"/>
    </row>
    <row r="68" spans="1:1" s="11" customFormat="1" ht="24" x14ac:dyDescent="0.2">
      <c r="A68" s="135" t="s">
        <v>252</v>
      </c>
    </row>
    <row r="69" spans="1:1" s="11" customFormat="1" x14ac:dyDescent="0.2">
      <c r="A69" s="180" t="s">
        <v>289</v>
      </c>
    </row>
    <row r="70" spans="1:1" s="11" customFormat="1" x14ac:dyDescent="0.2">
      <c r="A70" s="174" t="s">
        <v>182</v>
      </c>
    </row>
    <row r="71" spans="1:1" x14ac:dyDescent="0.2">
      <c r="A71" s="144"/>
    </row>
    <row r="72" spans="1:1" x14ac:dyDescent="0.2">
      <c r="A72" s="180" t="s">
        <v>194</v>
      </c>
    </row>
    <row r="73" spans="1:1" x14ac:dyDescent="0.2">
      <c r="A73" s="174" t="s">
        <v>253</v>
      </c>
    </row>
    <row r="74" spans="1:1" s="11" customFormat="1" x14ac:dyDescent="0.2">
      <c r="A74" s="144"/>
    </row>
    <row r="75" spans="1:1" s="11" customFormat="1" x14ac:dyDescent="0.2">
      <c r="A75" s="180" t="s">
        <v>287</v>
      </c>
    </row>
    <row r="76" spans="1:1" s="11" customFormat="1" x14ac:dyDescent="0.2">
      <c r="A76" s="174" t="s">
        <v>285</v>
      </c>
    </row>
    <row r="77" spans="1:1" s="11" customFormat="1" x14ac:dyDescent="0.2">
      <c r="A77" s="144"/>
    </row>
    <row r="78" spans="1:1" s="11" customFormat="1" ht="36" x14ac:dyDescent="0.2">
      <c r="A78" s="220" t="s">
        <v>288</v>
      </c>
    </row>
    <row r="79" spans="1:1" s="11" customFormat="1" x14ac:dyDescent="0.2">
      <c r="A79" s="174" t="s">
        <v>285</v>
      </c>
    </row>
    <row r="80" spans="1:1" s="11" customFormat="1" x14ac:dyDescent="0.2">
      <c r="A80" s="144"/>
    </row>
    <row r="81" spans="1:1" s="11" customFormat="1" ht="13.5" thickBot="1" x14ac:dyDescent="0.25">
      <c r="A81" s="196"/>
    </row>
    <row r="82" spans="1:1" s="11" customFormat="1" ht="60" x14ac:dyDescent="0.2">
      <c r="A82" s="197" t="s">
        <v>286</v>
      </c>
    </row>
    <row r="83" spans="1:1" s="11" customFormat="1" ht="24.75" thickBot="1" x14ac:dyDescent="0.25">
      <c r="A83" s="198" t="s">
        <v>254</v>
      </c>
    </row>
    <row r="84" spans="1:1" s="11" customFormat="1" x14ac:dyDescent="0.2">
      <c r="A84" s="31"/>
    </row>
    <row r="85" spans="1:1" s="11" customFormat="1" x14ac:dyDescent="0.2"/>
    <row r="86" spans="1:1" s="11" customFormat="1" x14ac:dyDescent="0.2"/>
    <row r="87" spans="1:1" s="11" customFormat="1" x14ac:dyDescent="0.2"/>
    <row r="88" spans="1:1" s="11" customFormat="1" x14ac:dyDescent="0.2"/>
    <row r="89" spans="1:1" s="11" customFormat="1" ht="30" customHeight="1" x14ac:dyDescent="0.2"/>
    <row r="90" spans="1:1" s="11" customFormat="1" x14ac:dyDescent="0.2"/>
    <row r="91" spans="1:1" s="11" customFormat="1" x14ac:dyDescent="0.2"/>
    <row r="92" spans="1:1" s="11" customFormat="1" x14ac:dyDescent="0.2"/>
    <row r="93" spans="1:1" x14ac:dyDescent="0.2">
      <c r="A93" s="143"/>
    </row>
    <row r="94" spans="1:1" x14ac:dyDescent="0.2">
      <c r="A94" s="143"/>
    </row>
    <row r="95" spans="1:1" x14ac:dyDescent="0.2">
      <c r="A95" s="143"/>
    </row>
    <row r="96" spans="1:1" x14ac:dyDescent="0.2">
      <c r="A96" s="143"/>
    </row>
    <row r="97" spans="1:1" x14ac:dyDescent="0.2">
      <c r="A97" s="143"/>
    </row>
    <row r="98" spans="1:1" x14ac:dyDescent="0.2">
      <c r="A98" s="143"/>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43"/>
    </row>
    <row r="111" spans="1:1" x14ac:dyDescent="0.2">
      <c r="A111" s="143"/>
    </row>
    <row r="112" spans="1:1" x14ac:dyDescent="0.2">
      <c r="A112" s="143"/>
    </row>
    <row r="113" spans="1:1" x14ac:dyDescent="0.2">
      <c r="A113" s="143"/>
    </row>
    <row r="114" spans="1:1" x14ac:dyDescent="0.2">
      <c r="A114" s="143"/>
    </row>
    <row r="115" spans="1:1" x14ac:dyDescent="0.2">
      <c r="A115" s="143"/>
    </row>
    <row r="116" spans="1:1" x14ac:dyDescent="0.2">
      <c r="A116" s="143"/>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workbookViewId="0">
      <selection activeCell="H22" sqref="H22"/>
    </sheetView>
  </sheetViews>
  <sheetFormatPr defaultRowHeight="12.75" x14ac:dyDescent="0.2"/>
  <cols>
    <col min="1" max="1" width="41.7109375" style="5" customWidth="1"/>
    <col min="2" max="6" width="9.85546875" customWidth="1"/>
  </cols>
  <sheetData>
    <row r="1" spans="1:6" ht="24" x14ac:dyDescent="0.2">
      <c r="A1" s="47" t="s">
        <v>50</v>
      </c>
    </row>
    <row r="2" spans="1:6" ht="27.75" customHeight="1" x14ac:dyDescent="0.2">
      <c r="A2" s="6" t="s">
        <v>190</v>
      </c>
      <c r="B2" s="73">
        <f>'BAR BB| Open rates'!V3</f>
        <v>45815</v>
      </c>
      <c r="C2" s="73">
        <f>'BAR BB| Open rates'!W3</f>
        <v>45817</v>
      </c>
      <c r="D2" s="73">
        <f>'BAR BB| Open rates'!X3</f>
        <v>45821</v>
      </c>
      <c r="E2" s="73">
        <f>'BAR BB| Open rates'!Y3</f>
        <v>45823</v>
      </c>
      <c r="F2" s="73">
        <f>'BAR BB| Open rates'!Z3</f>
        <v>45828</v>
      </c>
    </row>
    <row r="3" spans="1:6" ht="27.75" customHeight="1" x14ac:dyDescent="0.2">
      <c r="A3" s="48"/>
      <c r="B3" s="73">
        <f>'BAR BB| Open rates'!V4</f>
        <v>45816</v>
      </c>
      <c r="C3" s="73">
        <f>'BAR BB| Open rates'!W4</f>
        <v>45820</v>
      </c>
      <c r="D3" s="73">
        <f>'BAR BB| Open rates'!X4</f>
        <v>45822</v>
      </c>
      <c r="E3" s="73">
        <f>'BAR BB| Open rates'!Y4</f>
        <v>45827</v>
      </c>
      <c r="F3" s="73">
        <f>'BAR BB| Open rates'!Z4</f>
        <v>45830</v>
      </c>
    </row>
    <row r="4" spans="1:6" x14ac:dyDescent="0.2">
      <c r="A4" s="207" t="s">
        <v>53</v>
      </c>
    </row>
    <row r="5" spans="1:6" x14ac:dyDescent="0.2">
      <c r="A5" s="149">
        <v>1</v>
      </c>
      <c r="B5" s="33">
        <f>'BAR BB| Open rates'!V6*0.75</f>
        <v>6825</v>
      </c>
      <c r="C5" s="33">
        <f>'BAR BB| Open rates'!W6*0.75</f>
        <v>4500</v>
      </c>
      <c r="D5" s="33">
        <f>'BAR BB| Open rates'!X6*0.75</f>
        <v>4500</v>
      </c>
      <c r="E5" s="33">
        <f>'BAR BB| Open rates'!Y6*0.75</f>
        <v>4500</v>
      </c>
      <c r="F5" s="33">
        <f>'BAR BB| Open rates'!Z6*0.75</f>
        <v>4500</v>
      </c>
    </row>
    <row r="6" spans="1:6" x14ac:dyDescent="0.2">
      <c r="A6" s="149">
        <v>2</v>
      </c>
      <c r="B6" s="33">
        <f>'BAR BB| Open rates'!V7*0.75</f>
        <v>7950</v>
      </c>
      <c r="C6" s="33">
        <f>'BAR BB| Open rates'!W7*0.75</f>
        <v>5625</v>
      </c>
      <c r="D6" s="33">
        <f>'BAR BB| Open rates'!X7*0.75</f>
        <v>5625</v>
      </c>
      <c r="E6" s="33">
        <f>'BAR BB| Open rates'!Y7*0.75</f>
        <v>5625</v>
      </c>
      <c r="F6" s="33">
        <f>'BAR BB| Open rates'!Z7*0.75</f>
        <v>5625</v>
      </c>
    </row>
    <row r="7" spans="1:6" x14ac:dyDescent="0.2">
      <c r="A7" s="207" t="s">
        <v>54</v>
      </c>
      <c r="B7" s="33"/>
      <c r="C7" s="33"/>
      <c r="D7" s="33"/>
      <c r="E7" s="33"/>
      <c r="F7" s="33"/>
    </row>
    <row r="8" spans="1:6" x14ac:dyDescent="0.2">
      <c r="A8" s="149">
        <v>1</v>
      </c>
      <c r="B8" s="33">
        <f>'BAR BB| Open rates'!V9*0.75</f>
        <v>8325</v>
      </c>
      <c r="C8" s="33">
        <f>'BAR BB| Open rates'!W9*0.75</f>
        <v>6000</v>
      </c>
      <c r="D8" s="33">
        <f>'BAR BB| Open rates'!X9*0.75</f>
        <v>6000</v>
      </c>
      <c r="E8" s="33">
        <f>'BAR BB| Open rates'!Y9*0.75</f>
        <v>6000</v>
      </c>
      <c r="F8" s="33">
        <f>'BAR BB| Open rates'!Z9*0.75</f>
        <v>6000</v>
      </c>
    </row>
    <row r="9" spans="1:6" x14ac:dyDescent="0.2">
      <c r="A9" s="149">
        <v>2</v>
      </c>
      <c r="B9" s="33">
        <f>'BAR BB| Open rates'!V10*0.75</f>
        <v>9450</v>
      </c>
      <c r="C9" s="33">
        <f>'BAR BB| Open rates'!W10*0.75</f>
        <v>7125</v>
      </c>
      <c r="D9" s="33">
        <f>'BAR BB| Open rates'!X10*0.75</f>
        <v>7125</v>
      </c>
      <c r="E9" s="33">
        <f>'BAR BB| Open rates'!Y10*0.75</f>
        <v>7125</v>
      </c>
      <c r="F9" s="33">
        <f>'BAR BB| Open rates'!Z10*0.75</f>
        <v>7125</v>
      </c>
    </row>
    <row r="10" spans="1:6" x14ac:dyDescent="0.2">
      <c r="A10" s="207" t="s">
        <v>151</v>
      </c>
      <c r="B10" s="33"/>
      <c r="C10" s="33"/>
      <c r="D10" s="33"/>
      <c r="E10" s="33"/>
      <c r="F10" s="33"/>
    </row>
    <row r="11" spans="1:6" x14ac:dyDescent="0.2">
      <c r="A11" s="149">
        <v>1</v>
      </c>
      <c r="B11" s="33">
        <f>'BAR BB| Open rates'!V12*0.75</f>
        <v>9075</v>
      </c>
      <c r="C11" s="33">
        <f>'BAR BB| Open rates'!W12*0.75</f>
        <v>6750</v>
      </c>
      <c r="D11" s="33">
        <f>'BAR BB| Open rates'!X12*0.75</f>
        <v>6750</v>
      </c>
      <c r="E11" s="33">
        <f>'BAR BB| Open rates'!Y12*0.75</f>
        <v>6750</v>
      </c>
      <c r="F11" s="33">
        <f>'BAR BB| Open rates'!Z12*0.75</f>
        <v>6750</v>
      </c>
    </row>
    <row r="12" spans="1:6" x14ac:dyDescent="0.2">
      <c r="A12" s="149">
        <v>2</v>
      </c>
      <c r="B12" s="33">
        <f>'BAR BB| Open rates'!V13*0.75</f>
        <v>10200</v>
      </c>
      <c r="C12" s="33">
        <f>'BAR BB| Open rates'!W13*0.75</f>
        <v>7875</v>
      </c>
      <c r="D12" s="33">
        <f>'BAR BB| Open rates'!X13*0.75</f>
        <v>7875</v>
      </c>
      <c r="E12" s="33">
        <f>'BAR BB| Open rates'!Y13*0.75</f>
        <v>7875</v>
      </c>
      <c r="F12" s="33">
        <f>'BAR BB| Open rates'!Z13*0.75</f>
        <v>7875</v>
      </c>
    </row>
    <row r="13" spans="1:6" x14ac:dyDescent="0.2">
      <c r="A13" s="207" t="s">
        <v>55</v>
      </c>
      <c r="B13" s="33"/>
      <c r="C13" s="33"/>
      <c r="D13" s="33"/>
      <c r="E13" s="33"/>
      <c r="F13" s="33"/>
    </row>
    <row r="14" spans="1:6" x14ac:dyDescent="0.2">
      <c r="A14" s="149">
        <v>1</v>
      </c>
      <c r="B14" s="33">
        <f>'BAR BB| Open rates'!V15*0.75</f>
        <v>11775</v>
      </c>
      <c r="C14" s="33">
        <f>'BAR BB| Open rates'!W15*0.75</f>
        <v>9450</v>
      </c>
      <c r="D14" s="33">
        <f>'BAR BB| Open rates'!X15*0.75</f>
        <v>9450</v>
      </c>
      <c r="E14" s="33">
        <f>'BAR BB| Open rates'!Y15*0.75</f>
        <v>9450</v>
      </c>
      <c r="F14" s="33">
        <f>'BAR BB| Open rates'!Z15*0.75</f>
        <v>9450</v>
      </c>
    </row>
    <row r="15" spans="1:6" x14ac:dyDescent="0.2">
      <c r="A15" s="149">
        <v>2</v>
      </c>
      <c r="B15" s="33">
        <f>'BAR BB| Open rates'!V16*0.75</f>
        <v>12900</v>
      </c>
      <c r="C15" s="33">
        <f>'BAR BB| Open rates'!W16*0.75</f>
        <v>10575</v>
      </c>
      <c r="D15" s="33">
        <f>'BAR BB| Open rates'!X16*0.75</f>
        <v>10575</v>
      </c>
      <c r="E15" s="33">
        <f>'BAR BB| Open rates'!Y16*0.75</f>
        <v>10575</v>
      </c>
      <c r="F15" s="33">
        <f>'BAR BB| Open rates'!Z16*0.75</f>
        <v>10575</v>
      </c>
    </row>
    <row r="16" spans="1:6" x14ac:dyDescent="0.2">
      <c r="A16" s="207" t="s">
        <v>160</v>
      </c>
      <c r="B16" s="33"/>
      <c r="C16" s="33"/>
      <c r="D16" s="33"/>
      <c r="E16" s="33"/>
      <c r="F16" s="33"/>
    </row>
    <row r="17" spans="1:6" x14ac:dyDescent="0.2">
      <c r="A17" s="149">
        <v>1</v>
      </c>
      <c r="B17" s="33">
        <f>'BAR BB| Open rates'!V18*0.75</f>
        <v>12150</v>
      </c>
      <c r="C17" s="33">
        <f>'BAR BB| Open rates'!W18*0.75</f>
        <v>9825</v>
      </c>
      <c r="D17" s="33">
        <f>'BAR BB| Open rates'!X18*0.75</f>
        <v>9825</v>
      </c>
      <c r="E17" s="33">
        <f>'BAR BB| Open rates'!Y18*0.75</f>
        <v>9825</v>
      </c>
      <c r="F17" s="33">
        <f>'BAR BB| Open rates'!Z18*0.75</f>
        <v>9825</v>
      </c>
    </row>
    <row r="18" spans="1:6" x14ac:dyDescent="0.2">
      <c r="A18" s="149">
        <v>2</v>
      </c>
      <c r="B18" s="33">
        <f>'BAR BB| Open rates'!V19*0.75</f>
        <v>13275</v>
      </c>
      <c r="C18" s="33">
        <f>'BAR BB| Open rates'!W19*0.75</f>
        <v>10950</v>
      </c>
      <c r="D18" s="33">
        <f>'BAR BB| Open rates'!X19*0.75</f>
        <v>10950</v>
      </c>
      <c r="E18" s="33">
        <f>'BAR BB| Open rates'!Y19*0.75</f>
        <v>10950</v>
      </c>
      <c r="F18" s="33">
        <f>'BAR BB| Open rates'!Z19*0.75</f>
        <v>10950</v>
      </c>
    </row>
    <row r="19" spans="1:6" x14ac:dyDescent="0.2">
      <c r="A19" s="207" t="s">
        <v>56</v>
      </c>
      <c r="B19" s="33"/>
      <c r="C19" s="33"/>
      <c r="D19" s="33"/>
      <c r="E19" s="33"/>
      <c r="F19" s="33"/>
    </row>
    <row r="20" spans="1:6" x14ac:dyDescent="0.2">
      <c r="A20" s="149">
        <v>1</v>
      </c>
      <c r="B20" s="33">
        <f>'BAR BB| Open rates'!V21*0.75</f>
        <v>13575</v>
      </c>
      <c r="C20" s="33">
        <f>'BAR BB| Open rates'!W21*0.75</f>
        <v>11250</v>
      </c>
      <c r="D20" s="33">
        <f>'BAR BB| Open rates'!X21*0.75</f>
        <v>11250</v>
      </c>
      <c r="E20" s="33">
        <f>'BAR BB| Open rates'!Y21*0.75</f>
        <v>11250</v>
      </c>
      <c r="F20" s="33">
        <f>'BAR BB| Open rates'!Z21*0.75</f>
        <v>11250</v>
      </c>
    </row>
    <row r="21" spans="1:6" x14ac:dyDescent="0.2">
      <c r="A21" s="149">
        <v>2</v>
      </c>
      <c r="B21" s="33">
        <f>'BAR BB| Open rates'!V22*0.75</f>
        <v>14700</v>
      </c>
      <c r="C21" s="33">
        <f>'BAR BB| Open rates'!W22*0.75</f>
        <v>12375</v>
      </c>
      <c r="D21" s="33">
        <f>'BAR BB| Open rates'!X22*0.75</f>
        <v>12375</v>
      </c>
      <c r="E21" s="33">
        <f>'BAR BB| Open rates'!Y22*0.75</f>
        <v>12375</v>
      </c>
      <c r="F21" s="33">
        <f>'BAR BB| Open rates'!Z22*0.75</f>
        <v>12375</v>
      </c>
    </row>
    <row r="22" spans="1:6" x14ac:dyDescent="0.2">
      <c r="A22" s="149">
        <v>3</v>
      </c>
      <c r="B22" s="33">
        <f>'BAR BB| Open rates'!V23*0.75</f>
        <v>15825</v>
      </c>
      <c r="C22" s="33">
        <f>'BAR BB| Open rates'!W23*0.75</f>
        <v>13500</v>
      </c>
      <c r="D22" s="33">
        <f>'BAR BB| Open rates'!X23*0.75</f>
        <v>13500</v>
      </c>
      <c r="E22" s="33">
        <f>'BAR BB| Open rates'!Y23*0.75</f>
        <v>13500</v>
      </c>
      <c r="F22" s="33">
        <f>'BAR BB| Open rates'!Z23*0.75</f>
        <v>13500</v>
      </c>
    </row>
    <row r="23" spans="1:6" x14ac:dyDescent="0.2">
      <c r="A23" s="149">
        <v>4</v>
      </c>
      <c r="B23" s="33">
        <f>'BAR BB| Open rates'!V24*0.75</f>
        <v>16950</v>
      </c>
      <c r="C23" s="33">
        <f>'BAR BB| Open rates'!W24*0.75</f>
        <v>14625</v>
      </c>
      <c r="D23" s="33">
        <f>'BAR BB| Open rates'!X24*0.75</f>
        <v>14625</v>
      </c>
      <c r="E23" s="33">
        <f>'BAR BB| Open rates'!Y24*0.75</f>
        <v>14625</v>
      </c>
      <c r="F23" s="33">
        <f>'BAR BB| Open rates'!Z24*0.75</f>
        <v>14625</v>
      </c>
    </row>
    <row r="24" spans="1:6" x14ac:dyDescent="0.2">
      <c r="A24" s="207" t="s">
        <v>57</v>
      </c>
      <c r="B24" s="33"/>
      <c r="C24" s="33"/>
      <c r="D24" s="33"/>
      <c r="E24" s="33"/>
      <c r="F24" s="33"/>
    </row>
    <row r="25" spans="1:6" x14ac:dyDescent="0.2">
      <c r="A25" s="149">
        <v>1</v>
      </c>
      <c r="B25" s="33">
        <f>'BAR BB| Open rates'!V26*0.75</f>
        <v>18075</v>
      </c>
      <c r="C25" s="33">
        <f>'BAR BB| Open rates'!W26*0.75</f>
        <v>15750</v>
      </c>
      <c r="D25" s="33">
        <f>'BAR BB| Open rates'!X26*0.75</f>
        <v>15750</v>
      </c>
      <c r="E25" s="33">
        <f>'BAR BB| Open rates'!Y26*0.75</f>
        <v>15750</v>
      </c>
      <c r="F25" s="33">
        <f>'BAR BB| Open rates'!Z26*0.75</f>
        <v>15750</v>
      </c>
    </row>
    <row r="26" spans="1:6" x14ac:dyDescent="0.2">
      <c r="A26" s="149">
        <v>2</v>
      </c>
      <c r="B26" s="33">
        <f>'BAR BB| Open rates'!V27*0.75</f>
        <v>19200</v>
      </c>
      <c r="C26" s="33">
        <f>'BAR BB| Open rates'!W27*0.75</f>
        <v>16875</v>
      </c>
      <c r="D26" s="33">
        <f>'BAR BB| Open rates'!X27*0.75</f>
        <v>16875</v>
      </c>
      <c r="E26" s="33">
        <f>'BAR BB| Open rates'!Y27*0.75</f>
        <v>16875</v>
      </c>
      <c r="F26" s="33">
        <f>'BAR BB| Open rates'!Z27*0.75</f>
        <v>16875</v>
      </c>
    </row>
    <row r="27" spans="1:6" x14ac:dyDescent="0.2">
      <c r="A27" s="149">
        <v>3</v>
      </c>
      <c r="B27" s="33">
        <f>'BAR BB| Open rates'!V28*0.75</f>
        <v>20325</v>
      </c>
      <c r="C27" s="33">
        <f>'BAR BB| Open rates'!W28*0.75</f>
        <v>18000</v>
      </c>
      <c r="D27" s="33">
        <f>'BAR BB| Open rates'!X28*0.75</f>
        <v>18000</v>
      </c>
      <c r="E27" s="33">
        <f>'BAR BB| Open rates'!Y28*0.75</f>
        <v>18000</v>
      </c>
      <c r="F27" s="33">
        <f>'BAR BB| Open rates'!Z28*0.75</f>
        <v>18000</v>
      </c>
    </row>
    <row r="28" spans="1:6" x14ac:dyDescent="0.2">
      <c r="A28" s="149">
        <v>4</v>
      </c>
      <c r="B28" s="33">
        <f>'BAR BB| Open rates'!V29*0.75</f>
        <v>21450</v>
      </c>
      <c r="C28" s="33">
        <f>'BAR BB| Open rates'!W29*0.75</f>
        <v>19125</v>
      </c>
      <c r="D28" s="33">
        <f>'BAR BB| Open rates'!X29*0.75</f>
        <v>19125</v>
      </c>
      <c r="E28" s="33">
        <f>'BAR BB| Open rates'!Y29*0.75</f>
        <v>19125</v>
      </c>
      <c r="F28" s="33">
        <f>'BAR BB| Open rates'!Z29*0.75</f>
        <v>19125</v>
      </c>
    </row>
    <row r="29" spans="1:6" x14ac:dyDescent="0.2">
      <c r="A29" s="106"/>
    </row>
    <row r="30" spans="1:6" s="124" customFormat="1" ht="12" customHeight="1" x14ac:dyDescent="0.2">
      <c r="A30" s="265" t="s">
        <v>157</v>
      </c>
    </row>
    <row r="31" spans="1:6" s="124" customFormat="1" ht="12" customHeight="1" x14ac:dyDescent="0.2">
      <c r="A31" s="265"/>
    </row>
    <row r="32" spans="1:6" s="225" customFormat="1" x14ac:dyDescent="0.2">
      <c r="A32" s="226"/>
    </row>
    <row r="33" spans="1:1" s="225" customFormat="1" x14ac:dyDescent="0.2">
      <c r="A33" s="139" t="s">
        <v>80</v>
      </c>
    </row>
    <row r="34" spans="1:1" s="225" customFormat="1" ht="24.75" customHeight="1" x14ac:dyDescent="0.2">
      <c r="A34" s="152" t="s">
        <v>296</v>
      </c>
    </row>
    <row r="35" spans="1:1" s="225" customFormat="1" ht="38.25" customHeight="1" x14ac:dyDescent="0.2">
      <c r="A35" s="152" t="s">
        <v>297</v>
      </c>
    </row>
    <row r="36" spans="1:1" s="225" customFormat="1" x14ac:dyDescent="0.2">
      <c r="A36" s="33"/>
    </row>
    <row r="37" spans="1:1" s="124" customFormat="1" ht="12.75" customHeight="1" x14ac:dyDescent="0.2">
      <c r="A37" s="139" t="s">
        <v>58</v>
      </c>
    </row>
    <row r="38" spans="1:1" s="13" customFormat="1" ht="12.75" customHeight="1" x14ac:dyDescent="0.2">
      <c r="A38" s="223" t="s">
        <v>59</v>
      </c>
    </row>
    <row r="39" spans="1:1" s="13" customFormat="1" ht="12.75" customHeight="1" x14ac:dyDescent="0.2">
      <c r="A39" s="224" t="s">
        <v>60</v>
      </c>
    </row>
    <row r="40" spans="1:1" s="13" customFormat="1" ht="26.25" customHeight="1" x14ac:dyDescent="0.2">
      <c r="A40" s="224" t="s">
        <v>295</v>
      </c>
    </row>
    <row r="41" spans="1:1" s="13" customFormat="1" ht="12.75" customHeight="1" x14ac:dyDescent="0.2">
      <c r="A41" s="224" t="s">
        <v>62</v>
      </c>
    </row>
    <row r="42" spans="1:1" s="13" customFormat="1" ht="23.25" customHeight="1" x14ac:dyDescent="0.2">
      <c r="A42" s="224" t="s">
        <v>63</v>
      </c>
    </row>
    <row r="43" spans="1:1" s="14" customFormat="1" ht="22.5" customHeight="1" x14ac:dyDescent="0.2">
      <c r="A43" s="145" t="s">
        <v>173</v>
      </c>
    </row>
    <row r="44" spans="1:1" s="22" customFormat="1" x14ac:dyDescent="0.2"/>
    <row r="45" spans="1:1" s="22" customFormat="1" x14ac:dyDescent="0.2">
      <c r="A45" s="139" t="s">
        <v>65</v>
      </c>
    </row>
    <row r="46" spans="1:1" s="22" customFormat="1" ht="84" x14ac:dyDescent="0.2">
      <c r="A46" s="144" t="s">
        <v>189</v>
      </c>
    </row>
    <row r="47" spans="1:1" s="22" customFormat="1" x14ac:dyDescent="0.2"/>
    <row r="48" spans="1:1" s="11" customFormat="1" x14ac:dyDescent="0.2">
      <c r="A48" s="143"/>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sheetData>
  <mergeCells count="1">
    <mergeCell ref="A30:A3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workbookViewId="0">
      <selection activeCell="A34" sqref="A34"/>
    </sheetView>
  </sheetViews>
  <sheetFormatPr defaultRowHeight="12.75" x14ac:dyDescent="0.2"/>
  <cols>
    <col min="1" max="1" width="41.7109375" style="5" customWidth="1"/>
    <col min="2" max="2" width="9.7109375" customWidth="1"/>
    <col min="3" max="6" width="9.5703125" customWidth="1"/>
  </cols>
  <sheetData>
    <row r="1" spans="1:6" ht="24" x14ac:dyDescent="0.2">
      <c r="A1" s="47" t="s">
        <v>50</v>
      </c>
    </row>
    <row r="2" spans="1:6" ht="27.75" customHeight="1" x14ac:dyDescent="0.2">
      <c r="A2" s="6" t="s">
        <v>190</v>
      </c>
      <c r="B2" s="73">
        <f>'AVIA25% '!B2</f>
        <v>45815</v>
      </c>
      <c r="C2" s="73">
        <f>'AVIA25% '!C2</f>
        <v>45817</v>
      </c>
      <c r="D2" s="73">
        <f>'AVIA25% '!D2</f>
        <v>45821</v>
      </c>
      <c r="E2" s="73">
        <f>'AVIA25% '!E2</f>
        <v>45823</v>
      </c>
      <c r="F2" s="73">
        <f>'AVIA25% '!F2</f>
        <v>45828</v>
      </c>
    </row>
    <row r="3" spans="1:6" ht="27.75" customHeight="1" x14ac:dyDescent="0.2">
      <c r="A3" s="48"/>
      <c r="B3" s="73">
        <f>'AVIA25% '!B3</f>
        <v>45816</v>
      </c>
      <c r="C3" s="73">
        <f>'AVIA25% '!C3</f>
        <v>45820</v>
      </c>
      <c r="D3" s="73">
        <f>'AVIA25% '!D3</f>
        <v>45822</v>
      </c>
      <c r="E3" s="73">
        <f>'AVIA25% '!E3</f>
        <v>45827</v>
      </c>
      <c r="F3" s="73">
        <f>'AVIA25% '!F3</f>
        <v>45830</v>
      </c>
    </row>
    <row r="4" spans="1:6" x14ac:dyDescent="0.2">
      <c r="A4" s="207" t="s">
        <v>53</v>
      </c>
    </row>
    <row r="5" spans="1:6" x14ac:dyDescent="0.2">
      <c r="A5" s="149">
        <v>1</v>
      </c>
      <c r="B5" s="33">
        <f>'BAR BB| Open rates'!V6*0.75+25</f>
        <v>6850</v>
      </c>
      <c r="C5" s="33">
        <f>'BAR BB| Open rates'!W6*0.75+25</f>
        <v>4525</v>
      </c>
      <c r="D5" s="33">
        <f>'BAR BB| Open rates'!X6*0.75+25</f>
        <v>4525</v>
      </c>
      <c r="E5" s="33">
        <f>'BAR BB| Open rates'!Y6*0.75+25</f>
        <v>4525</v>
      </c>
      <c r="F5" s="33">
        <f>'BAR BB| Open rates'!Z6*0.75+25</f>
        <v>4525</v>
      </c>
    </row>
    <row r="6" spans="1:6" x14ac:dyDescent="0.2">
      <c r="A6" s="149">
        <v>2</v>
      </c>
      <c r="B6" s="33">
        <f>'BAR BB| Open rates'!V7*0.75+25</f>
        <v>7975</v>
      </c>
      <c r="C6" s="33">
        <f>'BAR BB| Open rates'!W7*0.75+25</f>
        <v>5650</v>
      </c>
      <c r="D6" s="33">
        <f>'BAR BB| Open rates'!X7*0.75+25</f>
        <v>5650</v>
      </c>
      <c r="E6" s="33">
        <f>'BAR BB| Open rates'!Y7*0.75+25</f>
        <v>5650</v>
      </c>
      <c r="F6" s="33">
        <f>'BAR BB| Open rates'!Z7*0.75+25</f>
        <v>5650</v>
      </c>
    </row>
    <row r="7" spans="1:6" x14ac:dyDescent="0.2">
      <c r="A7" s="207" t="s">
        <v>54</v>
      </c>
      <c r="B7" s="33"/>
      <c r="C7" s="33"/>
      <c r="D7" s="33"/>
      <c r="E7" s="33"/>
      <c r="F7" s="33"/>
    </row>
    <row r="8" spans="1:6" x14ac:dyDescent="0.2">
      <c r="A8" s="149">
        <v>1</v>
      </c>
      <c r="B8" s="33">
        <f>'BAR BB| Open rates'!V9*0.75+25</f>
        <v>8350</v>
      </c>
      <c r="C8" s="33">
        <f>'BAR BB| Open rates'!W9*0.75+25</f>
        <v>6025</v>
      </c>
      <c r="D8" s="33">
        <f>'BAR BB| Open rates'!X9*0.75+25</f>
        <v>6025</v>
      </c>
      <c r="E8" s="33">
        <f>'BAR BB| Open rates'!Y9*0.75+25</f>
        <v>6025</v>
      </c>
      <c r="F8" s="33">
        <f>'BAR BB| Open rates'!Z9*0.75+25</f>
        <v>6025</v>
      </c>
    </row>
    <row r="9" spans="1:6" x14ac:dyDescent="0.2">
      <c r="A9" s="149">
        <v>2</v>
      </c>
      <c r="B9" s="33">
        <f>'BAR BB| Open rates'!V10*0.75+25</f>
        <v>9475</v>
      </c>
      <c r="C9" s="33">
        <f>'BAR BB| Open rates'!W10*0.75+25</f>
        <v>7150</v>
      </c>
      <c r="D9" s="33">
        <f>'BAR BB| Open rates'!X10*0.75+25</f>
        <v>7150</v>
      </c>
      <c r="E9" s="33">
        <f>'BAR BB| Open rates'!Y10*0.75+25</f>
        <v>7150</v>
      </c>
      <c r="F9" s="33">
        <f>'BAR BB| Open rates'!Z10*0.75+25</f>
        <v>7150</v>
      </c>
    </row>
    <row r="10" spans="1:6" x14ac:dyDescent="0.2">
      <c r="A10" s="207" t="s">
        <v>151</v>
      </c>
      <c r="B10" s="33"/>
      <c r="C10" s="33"/>
      <c r="D10" s="33"/>
      <c r="E10" s="33"/>
      <c r="F10" s="33"/>
    </row>
    <row r="11" spans="1:6" x14ac:dyDescent="0.2">
      <c r="A11" s="149">
        <v>1</v>
      </c>
      <c r="B11" s="33">
        <f>'BAR BB| Open rates'!V12*0.75+25</f>
        <v>9100</v>
      </c>
      <c r="C11" s="33">
        <f>'BAR BB| Open rates'!W12*0.75+25</f>
        <v>6775</v>
      </c>
      <c r="D11" s="33">
        <f>'BAR BB| Open rates'!X12*0.75+25</f>
        <v>6775</v>
      </c>
      <c r="E11" s="33">
        <f>'BAR BB| Open rates'!Y12*0.75+25</f>
        <v>6775</v>
      </c>
      <c r="F11" s="33">
        <f>'BAR BB| Open rates'!Z12*0.75+25</f>
        <v>6775</v>
      </c>
    </row>
    <row r="12" spans="1:6" x14ac:dyDescent="0.2">
      <c r="A12" s="149">
        <v>2</v>
      </c>
      <c r="B12" s="33">
        <f>'BAR BB| Open rates'!V13*0.75+25</f>
        <v>10225</v>
      </c>
      <c r="C12" s="33">
        <f>'BAR BB| Open rates'!W13*0.75+25</f>
        <v>7900</v>
      </c>
      <c r="D12" s="33">
        <f>'BAR BB| Open rates'!X13*0.75+25</f>
        <v>7900</v>
      </c>
      <c r="E12" s="33">
        <f>'BAR BB| Open rates'!Y13*0.75+25</f>
        <v>7900</v>
      </c>
      <c r="F12" s="33">
        <f>'BAR BB| Open rates'!Z13*0.75+25</f>
        <v>7900</v>
      </c>
    </row>
    <row r="13" spans="1:6" x14ac:dyDescent="0.2">
      <c r="A13" s="207" t="s">
        <v>55</v>
      </c>
      <c r="B13" s="33"/>
      <c r="C13" s="33"/>
      <c r="D13" s="33"/>
      <c r="E13" s="33"/>
      <c r="F13" s="33"/>
    </row>
    <row r="14" spans="1:6" x14ac:dyDescent="0.2">
      <c r="A14" s="149">
        <v>1</v>
      </c>
      <c r="B14" s="33">
        <f>'BAR BB| Open rates'!V15*0.75+25</f>
        <v>11800</v>
      </c>
      <c r="C14" s="33">
        <f>'BAR BB| Open rates'!W15*0.75+25</f>
        <v>9475</v>
      </c>
      <c r="D14" s="33">
        <f>'BAR BB| Open rates'!X15*0.75+25</f>
        <v>9475</v>
      </c>
      <c r="E14" s="33">
        <f>'BAR BB| Open rates'!Y15*0.75+25</f>
        <v>9475</v>
      </c>
      <c r="F14" s="33">
        <f>'BAR BB| Open rates'!Z15*0.75+25</f>
        <v>9475</v>
      </c>
    </row>
    <row r="15" spans="1:6" x14ac:dyDescent="0.2">
      <c r="A15" s="149">
        <v>2</v>
      </c>
      <c r="B15" s="33">
        <f>'BAR BB| Open rates'!V16*0.75+25</f>
        <v>12925</v>
      </c>
      <c r="C15" s="33">
        <f>'BAR BB| Open rates'!W16*0.75+25</f>
        <v>10600</v>
      </c>
      <c r="D15" s="33">
        <f>'BAR BB| Open rates'!X16*0.75+25</f>
        <v>10600</v>
      </c>
      <c r="E15" s="33">
        <f>'BAR BB| Open rates'!Y16*0.75+25</f>
        <v>10600</v>
      </c>
      <c r="F15" s="33">
        <f>'BAR BB| Open rates'!Z16*0.75+25</f>
        <v>10600</v>
      </c>
    </row>
    <row r="16" spans="1:6" x14ac:dyDescent="0.2">
      <c r="A16" s="207" t="s">
        <v>160</v>
      </c>
      <c r="B16" s="33"/>
      <c r="C16" s="33"/>
      <c r="D16" s="33"/>
      <c r="E16" s="33"/>
      <c r="F16" s="33"/>
    </row>
    <row r="17" spans="1:6" x14ac:dyDescent="0.2">
      <c r="A17" s="149">
        <v>1</v>
      </c>
      <c r="B17" s="33">
        <f>'BAR BB| Open rates'!V18*0.75+25</f>
        <v>12175</v>
      </c>
      <c r="C17" s="33">
        <f>'BAR BB| Open rates'!W18*0.75+25</f>
        <v>9850</v>
      </c>
      <c r="D17" s="33">
        <f>'BAR BB| Open rates'!X18*0.75+25</f>
        <v>9850</v>
      </c>
      <c r="E17" s="33">
        <f>'BAR BB| Open rates'!Y18*0.75+25</f>
        <v>9850</v>
      </c>
      <c r="F17" s="33">
        <f>'BAR BB| Open rates'!Z18*0.75+25</f>
        <v>9850</v>
      </c>
    </row>
    <row r="18" spans="1:6" x14ac:dyDescent="0.2">
      <c r="A18" s="149">
        <v>2</v>
      </c>
      <c r="B18" s="33">
        <f>'BAR BB| Open rates'!V19*0.75+25</f>
        <v>13300</v>
      </c>
      <c r="C18" s="33">
        <f>'BAR BB| Open rates'!W19*0.75+25</f>
        <v>10975</v>
      </c>
      <c r="D18" s="33">
        <f>'BAR BB| Open rates'!X19*0.75+25</f>
        <v>10975</v>
      </c>
      <c r="E18" s="33">
        <f>'BAR BB| Open rates'!Y19*0.75+25</f>
        <v>10975</v>
      </c>
      <c r="F18" s="33">
        <f>'BAR BB| Open rates'!Z19*0.75+25</f>
        <v>10975</v>
      </c>
    </row>
    <row r="19" spans="1:6" x14ac:dyDescent="0.2">
      <c r="A19" s="207" t="s">
        <v>56</v>
      </c>
      <c r="B19" s="33"/>
      <c r="C19" s="33"/>
      <c r="D19" s="33"/>
      <c r="E19" s="33"/>
      <c r="F19" s="33"/>
    </row>
    <row r="20" spans="1:6" x14ac:dyDescent="0.2">
      <c r="A20" s="149">
        <v>1</v>
      </c>
      <c r="B20" s="33">
        <f>'BAR BB| Open rates'!V21*0.75+25</f>
        <v>13600</v>
      </c>
      <c r="C20" s="33">
        <f>'BAR BB| Open rates'!W21*0.75+25</f>
        <v>11275</v>
      </c>
      <c r="D20" s="33">
        <f>'BAR BB| Open rates'!X21*0.75+25</f>
        <v>11275</v>
      </c>
      <c r="E20" s="33">
        <f>'BAR BB| Open rates'!Y21*0.75+25</f>
        <v>11275</v>
      </c>
      <c r="F20" s="33">
        <f>'BAR BB| Open rates'!Z21*0.75+25</f>
        <v>11275</v>
      </c>
    </row>
    <row r="21" spans="1:6" x14ac:dyDescent="0.2">
      <c r="A21" s="149">
        <v>2</v>
      </c>
      <c r="B21" s="33">
        <f>'BAR BB| Open rates'!V22*0.75+25</f>
        <v>14725</v>
      </c>
      <c r="C21" s="33">
        <f>'BAR BB| Open rates'!W22*0.75+25</f>
        <v>12400</v>
      </c>
      <c r="D21" s="33">
        <f>'BAR BB| Open rates'!X22*0.75+25</f>
        <v>12400</v>
      </c>
      <c r="E21" s="33">
        <f>'BAR BB| Open rates'!Y22*0.75+25</f>
        <v>12400</v>
      </c>
      <c r="F21" s="33">
        <f>'BAR BB| Open rates'!Z22*0.75+25</f>
        <v>12400</v>
      </c>
    </row>
    <row r="22" spans="1:6" x14ac:dyDescent="0.2">
      <c r="A22" s="149">
        <v>3</v>
      </c>
      <c r="B22" s="33">
        <f>'BAR BB| Open rates'!V23*0.75+25</f>
        <v>15850</v>
      </c>
      <c r="C22" s="33">
        <f>'BAR BB| Open rates'!W23*0.75+25</f>
        <v>13525</v>
      </c>
      <c r="D22" s="33">
        <f>'BAR BB| Open rates'!X23*0.75+25</f>
        <v>13525</v>
      </c>
      <c r="E22" s="33">
        <f>'BAR BB| Open rates'!Y23*0.75+25</f>
        <v>13525</v>
      </c>
      <c r="F22" s="33">
        <f>'BAR BB| Open rates'!Z23*0.75+25</f>
        <v>13525</v>
      </c>
    </row>
    <row r="23" spans="1:6" x14ac:dyDescent="0.2">
      <c r="A23" s="149">
        <v>4</v>
      </c>
      <c r="B23" s="33">
        <f>'BAR BB| Open rates'!V24*0.75+25</f>
        <v>16975</v>
      </c>
      <c r="C23" s="33">
        <f>'BAR BB| Open rates'!W24*0.75+25</f>
        <v>14650</v>
      </c>
      <c r="D23" s="33">
        <f>'BAR BB| Open rates'!X24*0.75+25</f>
        <v>14650</v>
      </c>
      <c r="E23" s="33">
        <f>'BAR BB| Open rates'!Y24*0.75+25</f>
        <v>14650</v>
      </c>
      <c r="F23" s="33">
        <f>'BAR BB| Open rates'!Z24*0.75+25</f>
        <v>14650</v>
      </c>
    </row>
    <row r="24" spans="1:6" x14ac:dyDescent="0.2">
      <c r="A24" s="207" t="s">
        <v>57</v>
      </c>
      <c r="B24" s="33"/>
      <c r="C24" s="33"/>
      <c r="D24" s="33"/>
      <c r="E24" s="33"/>
      <c r="F24" s="33"/>
    </row>
    <row r="25" spans="1:6" x14ac:dyDescent="0.2">
      <c r="A25" s="149">
        <v>1</v>
      </c>
      <c r="B25" s="33">
        <f>'BAR BB| Open rates'!V26*0.75+25</f>
        <v>18100</v>
      </c>
      <c r="C25" s="33">
        <f>'BAR BB| Open rates'!W26*0.75+25</f>
        <v>15775</v>
      </c>
      <c r="D25" s="33">
        <f>'BAR BB| Open rates'!X26*0.75+25</f>
        <v>15775</v>
      </c>
      <c r="E25" s="33">
        <f>'BAR BB| Open rates'!Y26*0.75+25</f>
        <v>15775</v>
      </c>
      <c r="F25" s="33">
        <f>'BAR BB| Open rates'!Z26*0.75+25</f>
        <v>15775</v>
      </c>
    </row>
    <row r="26" spans="1:6" x14ac:dyDescent="0.2">
      <c r="A26" s="149">
        <v>2</v>
      </c>
      <c r="B26" s="33">
        <f>'BAR BB| Open rates'!V27*0.75+25</f>
        <v>19225</v>
      </c>
      <c r="C26" s="33">
        <f>'BAR BB| Open rates'!W27*0.75+25</f>
        <v>16900</v>
      </c>
      <c r="D26" s="33">
        <f>'BAR BB| Open rates'!X27*0.75+25</f>
        <v>16900</v>
      </c>
      <c r="E26" s="33">
        <f>'BAR BB| Open rates'!Y27*0.75+25</f>
        <v>16900</v>
      </c>
      <c r="F26" s="33">
        <f>'BAR BB| Open rates'!Z27*0.75+25</f>
        <v>16900</v>
      </c>
    </row>
    <row r="27" spans="1:6" x14ac:dyDescent="0.2">
      <c r="A27" s="149">
        <v>3</v>
      </c>
      <c r="B27" s="33">
        <f>'BAR BB| Open rates'!V28*0.75+25</f>
        <v>20350</v>
      </c>
      <c r="C27" s="33">
        <f>'BAR BB| Open rates'!W28*0.75+25</f>
        <v>18025</v>
      </c>
      <c r="D27" s="33">
        <f>'BAR BB| Open rates'!X28*0.75+25</f>
        <v>18025</v>
      </c>
      <c r="E27" s="33">
        <f>'BAR BB| Open rates'!Y28*0.75+25</f>
        <v>18025</v>
      </c>
      <c r="F27" s="33">
        <f>'BAR BB| Open rates'!Z28*0.75+25</f>
        <v>18025</v>
      </c>
    </row>
    <row r="28" spans="1:6" x14ac:dyDescent="0.2">
      <c r="A28" s="149">
        <v>4</v>
      </c>
      <c r="B28" s="33">
        <f>'BAR BB| Open rates'!V29*0.75+25</f>
        <v>21475</v>
      </c>
      <c r="C28" s="33">
        <f>'BAR BB| Open rates'!W29*0.75+25</f>
        <v>19150</v>
      </c>
      <c r="D28" s="33">
        <f>'BAR BB| Open rates'!X29*0.75+25</f>
        <v>19150</v>
      </c>
      <c r="E28" s="33">
        <f>'BAR BB| Open rates'!Y29*0.75+25</f>
        <v>19150</v>
      </c>
      <c r="F28" s="33">
        <f>'BAR BB| Open rates'!Z29*0.75+25</f>
        <v>19150</v>
      </c>
    </row>
    <row r="29" spans="1:6" x14ac:dyDescent="0.2">
      <c r="A29" s="106"/>
    </row>
    <row r="30" spans="1:6" x14ac:dyDescent="0.2">
      <c r="A30" s="231" t="s">
        <v>157</v>
      </c>
    </row>
    <row r="31" spans="1:6" x14ac:dyDescent="0.2">
      <c r="A31" s="231"/>
    </row>
    <row r="32" spans="1:6" x14ac:dyDescent="0.2">
      <c r="A32" s="123"/>
    </row>
    <row r="33" spans="1:25" x14ac:dyDescent="0.2">
      <c r="A33" s="175" t="s">
        <v>80</v>
      </c>
    </row>
    <row r="34" spans="1:25" s="225" customFormat="1" ht="24.75" customHeight="1" x14ac:dyDescent="0.2">
      <c r="A34" s="152" t="s">
        <v>296</v>
      </c>
    </row>
    <row r="35" spans="1:25" s="225" customFormat="1" ht="38.25" customHeight="1" x14ac:dyDescent="0.2">
      <c r="A35" s="152" t="s">
        <v>297</v>
      </c>
    </row>
    <row r="36" spans="1:25" x14ac:dyDescent="0.2">
      <c r="A36" s="123"/>
    </row>
    <row r="37" spans="1:25" s="76" customFormat="1" ht="12.75" customHeight="1" x14ac:dyDescent="0.2">
      <c r="A37" s="137" t="s">
        <v>58</v>
      </c>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s="108" customFormat="1" ht="35.25" customHeight="1" x14ac:dyDescent="0.2">
      <c r="A38" s="150" t="s">
        <v>163</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row>
    <row r="39" spans="1:25" s="108" customFormat="1" ht="35.25" customHeight="1" x14ac:dyDescent="0.2">
      <c r="A39" s="150" t="s">
        <v>188</v>
      </c>
      <c r="B39" s="153"/>
      <c r="C39" s="153"/>
      <c r="D39" s="153"/>
      <c r="E39" s="153"/>
      <c r="F39" s="153"/>
      <c r="G39" s="153"/>
      <c r="H39" s="153"/>
      <c r="I39" s="153"/>
      <c r="J39" s="153"/>
      <c r="K39" s="153"/>
      <c r="L39" s="153"/>
      <c r="M39" s="153"/>
      <c r="N39" s="153"/>
      <c r="O39" s="153"/>
      <c r="P39" s="153"/>
    </row>
    <row r="40" spans="1:25" s="108" customFormat="1" ht="35.25" customHeight="1" x14ac:dyDescent="0.2">
      <c r="A40" s="150" t="s">
        <v>164</v>
      </c>
      <c r="B40" s="153"/>
      <c r="C40" s="153"/>
      <c r="D40" s="153"/>
      <c r="E40" s="153"/>
      <c r="F40" s="153"/>
      <c r="G40" s="153"/>
      <c r="H40" s="153"/>
      <c r="I40" s="153"/>
      <c r="J40" s="153"/>
      <c r="K40" s="153"/>
      <c r="L40" s="153"/>
      <c r="M40" s="153"/>
      <c r="N40" s="153"/>
      <c r="O40" s="153"/>
      <c r="P40" s="153"/>
    </row>
    <row r="41" spans="1:25" s="108" customFormat="1" ht="13.5" customHeight="1" x14ac:dyDescent="0.2">
      <c r="A41" s="150" t="s">
        <v>165</v>
      </c>
      <c r="B41" s="153"/>
      <c r="C41" s="153"/>
      <c r="D41" s="153"/>
      <c r="E41" s="153"/>
      <c r="F41" s="153"/>
      <c r="G41" s="153"/>
      <c r="H41" s="153"/>
      <c r="I41" s="153"/>
      <c r="J41" s="153"/>
      <c r="K41" s="153"/>
      <c r="L41" s="153"/>
      <c r="M41" s="153"/>
      <c r="N41" s="153"/>
      <c r="O41" s="153"/>
      <c r="P41" s="153"/>
    </row>
    <row r="42" spans="1:25" s="108" customFormat="1" ht="35.25" customHeight="1" x14ac:dyDescent="0.2">
      <c r="A42" s="150" t="s">
        <v>162</v>
      </c>
      <c r="B42" s="153"/>
      <c r="C42" s="153"/>
      <c r="D42" s="153"/>
      <c r="E42" s="153"/>
      <c r="F42" s="153"/>
      <c r="G42" s="153"/>
      <c r="H42" s="153"/>
      <c r="I42" s="153"/>
      <c r="J42" s="153"/>
      <c r="K42" s="153"/>
      <c r="L42" s="153"/>
      <c r="M42" s="153"/>
      <c r="N42" s="153"/>
      <c r="O42" s="153"/>
      <c r="P42" s="153"/>
    </row>
    <row r="43" spans="1:25" s="108" customFormat="1" ht="35.25" customHeight="1" x14ac:dyDescent="0.2">
      <c r="A43" s="145" t="s">
        <v>173</v>
      </c>
      <c r="B43" s="153"/>
      <c r="C43" s="153"/>
      <c r="D43" s="153"/>
      <c r="E43" s="153"/>
      <c r="F43" s="153"/>
      <c r="G43" s="153"/>
      <c r="H43" s="153"/>
      <c r="I43" s="153"/>
      <c r="J43" s="153"/>
      <c r="K43" s="153"/>
      <c r="L43" s="153"/>
      <c r="M43" s="153"/>
      <c r="N43" s="153"/>
      <c r="O43" s="153"/>
      <c r="P43" s="153"/>
    </row>
    <row r="44" spans="1:25" s="13" customFormat="1" ht="18" customHeight="1" x14ac:dyDescent="0.2">
      <c r="B44" s="11"/>
      <c r="C44" s="11"/>
      <c r="D44" s="11"/>
      <c r="E44" s="11"/>
      <c r="F44" s="11"/>
      <c r="G44" s="11"/>
      <c r="H44" s="11"/>
      <c r="I44" s="11"/>
      <c r="J44" s="11"/>
      <c r="K44" s="11"/>
      <c r="L44" s="11"/>
      <c r="M44" s="11"/>
      <c r="N44" s="11"/>
      <c r="O44" s="11"/>
      <c r="P44" s="11"/>
    </row>
    <row r="45" spans="1:25" x14ac:dyDescent="0.2">
      <c r="A45" s="139" t="s">
        <v>65</v>
      </c>
    </row>
    <row r="46" spans="1:25" ht="84" x14ac:dyDescent="0.2">
      <c r="A46" s="144" t="s">
        <v>189</v>
      </c>
    </row>
    <row r="47" spans="1:25" x14ac:dyDescent="0.2">
      <c r="A47" s="106"/>
    </row>
    <row r="48" spans="1:25"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sheetData>
  <mergeCells count="1">
    <mergeCell ref="A30:A3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workbookViewId="0">
      <selection activeCell="C10" sqref="C10"/>
    </sheetView>
  </sheetViews>
  <sheetFormatPr defaultRowHeight="12.75" x14ac:dyDescent="0.2"/>
  <cols>
    <col min="1" max="1" width="41.7109375" style="5" customWidth="1"/>
    <col min="2" max="2" width="9.7109375" customWidth="1"/>
  </cols>
  <sheetData>
    <row r="1" spans="1:2" ht="24" x14ac:dyDescent="0.2">
      <c r="A1" s="47" t="s">
        <v>50</v>
      </c>
    </row>
    <row r="2" spans="1:2" ht="27.75" customHeight="1" x14ac:dyDescent="0.2">
      <c r="A2" s="6" t="s">
        <v>191</v>
      </c>
      <c r="B2" s="73" t="e">
        <f>'BAR BB| Open rates'!#REF!</f>
        <v>#REF!</v>
      </c>
    </row>
    <row r="3" spans="1:2" ht="27.75" customHeight="1" x14ac:dyDescent="0.2">
      <c r="A3" s="48"/>
      <c r="B3" s="73" t="e">
        <f>'BAR BB| Open rates'!#REF!</f>
        <v>#REF!</v>
      </c>
    </row>
    <row r="4" spans="1:2" x14ac:dyDescent="0.2">
      <c r="A4" s="33" t="s">
        <v>53</v>
      </c>
    </row>
    <row r="5" spans="1:2" x14ac:dyDescent="0.2">
      <c r="A5" s="33">
        <v>1</v>
      </c>
      <c r="B5" s="33" t="e">
        <f>'BAR BB| Open rates'!#REF!*0.88</f>
        <v>#REF!</v>
      </c>
    </row>
    <row r="6" spans="1:2" x14ac:dyDescent="0.2">
      <c r="A6" s="33">
        <v>2</v>
      </c>
      <c r="B6" s="33" t="e">
        <f>'BAR BB| Open rates'!#REF!*0.88</f>
        <v>#REF!</v>
      </c>
    </row>
    <row r="7" spans="1:2" x14ac:dyDescent="0.2">
      <c r="A7" s="33" t="s">
        <v>54</v>
      </c>
      <c r="B7" s="33"/>
    </row>
    <row r="8" spans="1:2" x14ac:dyDescent="0.2">
      <c r="A8" s="33">
        <v>1</v>
      </c>
      <c r="B8" s="33" t="e">
        <f>'BAR BB| Open rates'!#REF!*0.88</f>
        <v>#REF!</v>
      </c>
    </row>
    <row r="9" spans="1:2" x14ac:dyDescent="0.2">
      <c r="A9" s="33">
        <v>2</v>
      </c>
      <c r="B9" s="33" t="e">
        <f>'BAR BB| Open rates'!#REF!*0.88</f>
        <v>#REF!</v>
      </c>
    </row>
    <row r="10" spans="1:2" x14ac:dyDescent="0.2">
      <c r="A10" s="33" t="s">
        <v>151</v>
      </c>
      <c r="B10" s="33"/>
    </row>
    <row r="11" spans="1:2" x14ac:dyDescent="0.2">
      <c r="A11" s="33">
        <v>1</v>
      </c>
      <c r="B11" s="33" t="e">
        <f>'BAR BB| Open rates'!#REF!*0.88</f>
        <v>#REF!</v>
      </c>
    </row>
    <row r="12" spans="1:2" x14ac:dyDescent="0.2">
      <c r="A12" s="33">
        <v>2</v>
      </c>
      <c r="B12" s="33" t="e">
        <f>'BAR BB| Open rates'!#REF!*0.88</f>
        <v>#REF!</v>
      </c>
    </row>
    <row r="13" spans="1:2" x14ac:dyDescent="0.2">
      <c r="A13" s="33" t="s">
        <v>55</v>
      </c>
      <c r="B13" s="33"/>
    </row>
    <row r="14" spans="1:2" x14ac:dyDescent="0.2">
      <c r="A14" s="42" t="s">
        <v>159</v>
      </c>
      <c r="B14" s="33" t="e">
        <f>'BAR BB| Open rates'!#REF!*0.88</f>
        <v>#REF!</v>
      </c>
    </row>
    <row r="15" spans="1:2" x14ac:dyDescent="0.2">
      <c r="A15" s="33" t="s">
        <v>160</v>
      </c>
      <c r="B15" s="33"/>
    </row>
    <row r="16" spans="1:2" x14ac:dyDescent="0.2">
      <c r="A16" s="42" t="s">
        <v>159</v>
      </c>
      <c r="B16" s="33" t="e">
        <f>'BAR BB| Open rates'!#REF!*0.88</f>
        <v>#REF!</v>
      </c>
    </row>
    <row r="17" spans="1:23" x14ac:dyDescent="0.2">
      <c r="A17" s="33" t="s">
        <v>56</v>
      </c>
      <c r="B17" s="33"/>
    </row>
    <row r="18" spans="1:23" x14ac:dyDescent="0.2">
      <c r="A18" s="42" t="s">
        <v>8</v>
      </c>
      <c r="B18" s="33" t="e">
        <f>'BAR BB| Open rates'!#REF!*0.88</f>
        <v>#REF!</v>
      </c>
    </row>
    <row r="19" spans="1:23" x14ac:dyDescent="0.2">
      <c r="A19" s="33" t="s">
        <v>57</v>
      </c>
      <c r="B19" s="33"/>
    </row>
    <row r="20" spans="1:23" x14ac:dyDescent="0.2">
      <c r="A20" s="42" t="s">
        <v>8</v>
      </c>
      <c r="B20" s="33" t="e">
        <f>'BAR BB| Open rates'!#REF!*0.88</f>
        <v>#REF!</v>
      </c>
    </row>
    <row r="21" spans="1:23" x14ac:dyDescent="0.2">
      <c r="A21" s="106"/>
    </row>
    <row r="22" spans="1:23" x14ac:dyDescent="0.2">
      <c r="A22" s="231" t="s">
        <v>157</v>
      </c>
    </row>
    <row r="23" spans="1:23" x14ac:dyDescent="0.2">
      <c r="A23" s="231"/>
    </row>
    <row r="24" spans="1:23" x14ac:dyDescent="0.2">
      <c r="A24" s="123"/>
    </row>
    <row r="25" spans="1:23" x14ac:dyDescent="0.2">
      <c r="A25" s="175" t="s">
        <v>80</v>
      </c>
    </row>
    <row r="26" spans="1:23" ht="24" x14ac:dyDescent="0.2">
      <c r="A26" s="152" t="s">
        <v>198</v>
      </c>
    </row>
    <row r="27" spans="1:23" ht="24" x14ac:dyDescent="0.2">
      <c r="A27" s="152" t="s">
        <v>199</v>
      </c>
    </row>
    <row r="28" spans="1:23" x14ac:dyDescent="0.2">
      <c r="A28" s="123"/>
    </row>
    <row r="29" spans="1:23" s="76" customFormat="1" ht="12.75" customHeight="1" x14ac:dyDescent="0.2">
      <c r="A29" s="137" t="s">
        <v>58</v>
      </c>
      <c r="B29" s="11"/>
      <c r="C29" s="11"/>
      <c r="D29" s="11"/>
      <c r="E29" s="11"/>
      <c r="F29" s="11"/>
      <c r="G29" s="11"/>
      <c r="H29" s="11"/>
      <c r="I29" s="11"/>
      <c r="J29" s="11"/>
      <c r="K29" s="11"/>
      <c r="L29" s="11"/>
      <c r="M29" s="11"/>
      <c r="N29" s="11"/>
      <c r="O29" s="11"/>
      <c r="P29" s="11"/>
      <c r="Q29" s="11"/>
      <c r="R29" s="11"/>
      <c r="S29" s="11"/>
      <c r="T29" s="11"/>
      <c r="U29" s="11"/>
      <c r="V29" s="11"/>
      <c r="W29" s="11"/>
    </row>
    <row r="30" spans="1:23" s="108" customFormat="1" ht="35.25" customHeight="1" x14ac:dyDescent="0.2">
      <c r="A30" s="150" t="s">
        <v>163</v>
      </c>
      <c r="B30" s="153"/>
      <c r="C30" s="153"/>
      <c r="D30" s="153"/>
      <c r="E30" s="153"/>
      <c r="F30" s="153"/>
      <c r="G30" s="153"/>
      <c r="H30" s="153"/>
      <c r="I30" s="153"/>
      <c r="J30" s="153"/>
      <c r="K30" s="153"/>
      <c r="L30" s="153"/>
      <c r="M30" s="153"/>
      <c r="N30" s="153"/>
      <c r="O30" s="153"/>
      <c r="P30" s="153"/>
      <c r="Q30" s="153"/>
      <c r="R30" s="153"/>
      <c r="S30" s="153"/>
      <c r="T30" s="153"/>
      <c r="U30" s="153"/>
      <c r="V30" s="153"/>
      <c r="W30" s="153"/>
    </row>
    <row r="31" spans="1:23" s="108" customFormat="1" ht="35.25" customHeight="1" x14ac:dyDescent="0.2">
      <c r="A31" s="150" t="s">
        <v>188</v>
      </c>
      <c r="B31" s="153"/>
      <c r="C31" s="153"/>
      <c r="D31" s="153"/>
      <c r="E31" s="153"/>
      <c r="F31" s="153"/>
      <c r="G31" s="153"/>
      <c r="H31" s="153"/>
      <c r="I31" s="153"/>
      <c r="J31" s="153"/>
      <c r="K31" s="153"/>
      <c r="L31" s="153"/>
      <c r="M31" s="153"/>
      <c r="N31" s="153"/>
    </row>
    <row r="32" spans="1:23" s="108" customFormat="1" ht="35.25" customHeight="1" x14ac:dyDescent="0.2">
      <c r="A32" s="150" t="s">
        <v>164</v>
      </c>
      <c r="B32" s="153"/>
      <c r="C32" s="153"/>
      <c r="D32" s="153"/>
      <c r="E32" s="153"/>
      <c r="F32" s="153"/>
      <c r="G32" s="153"/>
      <c r="H32" s="153"/>
      <c r="I32" s="153"/>
      <c r="J32" s="153"/>
      <c r="K32" s="153"/>
      <c r="L32" s="153"/>
      <c r="M32" s="153"/>
      <c r="N32" s="153"/>
    </row>
    <row r="33" spans="1:14" s="108" customFormat="1" ht="13.5" customHeight="1" x14ac:dyDescent="0.2">
      <c r="A33" s="150" t="s">
        <v>165</v>
      </c>
      <c r="B33" s="153"/>
      <c r="C33" s="153"/>
      <c r="D33" s="153"/>
      <c r="E33" s="153"/>
      <c r="F33" s="153"/>
      <c r="G33" s="153"/>
      <c r="H33" s="153"/>
      <c r="I33" s="153"/>
      <c r="J33" s="153"/>
      <c r="K33" s="153"/>
      <c r="L33" s="153"/>
      <c r="M33" s="153"/>
      <c r="N33" s="153"/>
    </row>
    <row r="34" spans="1:14" s="108" customFormat="1" ht="35.25" customHeight="1" x14ac:dyDescent="0.2">
      <c r="A34" s="150" t="s">
        <v>162</v>
      </c>
      <c r="B34" s="153"/>
      <c r="C34" s="153"/>
      <c r="D34" s="153"/>
      <c r="E34" s="153"/>
      <c r="F34" s="153"/>
      <c r="G34" s="153"/>
      <c r="H34" s="153"/>
      <c r="I34" s="153"/>
      <c r="J34" s="153"/>
      <c r="K34" s="153"/>
      <c r="L34" s="153"/>
      <c r="M34" s="153"/>
      <c r="N34" s="153"/>
    </row>
    <row r="35" spans="1:14" s="108" customFormat="1" ht="35.25" customHeight="1" x14ac:dyDescent="0.2">
      <c r="A35" s="145" t="s">
        <v>173</v>
      </c>
      <c r="B35" s="153"/>
      <c r="C35" s="153"/>
      <c r="D35" s="153"/>
      <c r="E35" s="153"/>
      <c r="F35" s="153"/>
      <c r="G35" s="153"/>
      <c r="H35" s="153"/>
      <c r="I35" s="153"/>
      <c r="J35" s="153"/>
      <c r="K35" s="153"/>
      <c r="L35" s="153"/>
      <c r="M35" s="153"/>
      <c r="N35" s="153"/>
    </row>
    <row r="36" spans="1:14" s="13" customFormat="1" ht="18" customHeight="1" x14ac:dyDescent="0.2">
      <c r="B36" s="11"/>
      <c r="C36" s="11"/>
      <c r="D36" s="11"/>
      <c r="E36" s="11"/>
      <c r="F36" s="11"/>
      <c r="G36" s="11"/>
      <c r="H36" s="11"/>
      <c r="I36" s="11"/>
      <c r="J36" s="11"/>
      <c r="K36" s="11"/>
      <c r="L36" s="11"/>
      <c r="M36" s="11"/>
      <c r="N36" s="11"/>
    </row>
    <row r="37" spans="1:14" x14ac:dyDescent="0.2">
      <c r="A37" s="139" t="s">
        <v>65</v>
      </c>
    </row>
    <row r="38" spans="1:14" ht="84" x14ac:dyDescent="0.2">
      <c r="A38" s="144" t="s">
        <v>189</v>
      </c>
    </row>
    <row r="39" spans="1:14" x14ac:dyDescent="0.2">
      <c r="A39" s="106"/>
    </row>
    <row r="40" spans="1:14" x14ac:dyDescent="0.2">
      <c r="A40" s="106"/>
    </row>
    <row r="41" spans="1:14" x14ac:dyDescent="0.2">
      <c r="A41" s="106"/>
    </row>
    <row r="42" spans="1:14" x14ac:dyDescent="0.2">
      <c r="A42" s="106"/>
    </row>
    <row r="43" spans="1:14" x14ac:dyDescent="0.2">
      <c r="A43" s="106"/>
    </row>
    <row r="44" spans="1:14" x14ac:dyDescent="0.2">
      <c r="A44" s="106"/>
    </row>
    <row r="45" spans="1:14" x14ac:dyDescent="0.2">
      <c r="A45" s="106"/>
    </row>
    <row r="46" spans="1:14" x14ac:dyDescent="0.2">
      <c r="A46" s="106"/>
    </row>
    <row r="47" spans="1:14" x14ac:dyDescent="0.2">
      <c r="A47" s="106"/>
    </row>
    <row r="48" spans="1:14"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sheetData>
  <mergeCells count="1">
    <mergeCell ref="A22:A2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workbookViewId="0">
      <pane xSplit="1" topLeftCell="B1" activePane="topRight" state="frozen"/>
      <selection activeCell="A10" sqref="A10"/>
      <selection pane="topRight" activeCell="I23" sqref="I23"/>
    </sheetView>
  </sheetViews>
  <sheetFormatPr defaultRowHeight="12.75" x14ac:dyDescent="0.2"/>
  <cols>
    <col min="1" max="1" width="43.85546875" style="5" customWidth="1"/>
    <col min="2" max="3" width="9.5703125" customWidth="1"/>
    <col min="4" max="5" width="9.7109375" customWidth="1"/>
  </cols>
  <sheetData>
    <row r="1" spans="1:5" ht="24" x14ac:dyDescent="0.2">
      <c r="A1" s="47" t="s">
        <v>50</v>
      </c>
    </row>
    <row r="2" spans="1:5" ht="25.5" customHeight="1" x14ac:dyDescent="0.2">
      <c r="A2" s="132" t="s">
        <v>197</v>
      </c>
    </row>
    <row r="3" spans="1:5" x14ac:dyDescent="0.2">
      <c r="A3" s="132" t="s">
        <v>238</v>
      </c>
    </row>
    <row r="4" spans="1:5" ht="21.75" customHeight="1" x14ac:dyDescent="0.2">
      <c r="A4" s="74" t="s">
        <v>52</v>
      </c>
      <c r="B4" s="73" t="e">
        <f>'BAR BB| Open rates'!#REF!</f>
        <v>#REF!</v>
      </c>
      <c r="C4" s="73" t="e">
        <f>'BAR BB| Open rates'!#REF!</f>
        <v>#REF!</v>
      </c>
      <c r="D4" s="73" t="e">
        <f>'BAR BB| Open rates'!#REF!</f>
        <v>#REF!</v>
      </c>
      <c r="E4" s="73" t="e">
        <f>'BAR BB| Open rates'!#REF!</f>
        <v>#REF!</v>
      </c>
    </row>
    <row r="5" spans="1:5" ht="21.75" customHeight="1" x14ac:dyDescent="0.2">
      <c r="A5" s="74"/>
      <c r="B5" s="73" t="e">
        <f>'BAR BB| Open rates'!#REF!</f>
        <v>#REF!</v>
      </c>
      <c r="C5" s="73" t="e">
        <f>'BAR BB| Open rates'!#REF!</f>
        <v>#REF!</v>
      </c>
      <c r="D5" s="73" t="e">
        <f>'BAR BB| Open rates'!#REF!</f>
        <v>#REF!</v>
      </c>
      <c r="E5" s="73" t="e">
        <f>'BAR BB| Open rates'!#REF!</f>
        <v>#REF!</v>
      </c>
    </row>
    <row r="6" spans="1:5" s="11" customFormat="1" x14ac:dyDescent="0.2">
      <c r="A6" s="33" t="s">
        <v>53</v>
      </c>
      <c r="B6" s="136"/>
      <c r="C6" s="136"/>
    </row>
    <row r="7" spans="1:5" s="11" customFormat="1" x14ac:dyDescent="0.2">
      <c r="A7" s="42">
        <v>1</v>
      </c>
      <c r="B7" s="84" t="e">
        <f>'BAR BB| Open rates'!#REF!*0.75*0.87</f>
        <v>#REF!</v>
      </c>
      <c r="C7" s="84" t="e">
        <f>'BAR BB| Open rates'!#REF!*0.75*0.87</f>
        <v>#REF!</v>
      </c>
      <c r="D7" s="84" t="e">
        <f>'BAR BB| Open rates'!#REF!*0.75*0.87</f>
        <v>#REF!</v>
      </c>
      <c r="E7" s="84" t="e">
        <f>'BAR BB| Open rates'!#REF!*0.75*0.87</f>
        <v>#REF!</v>
      </c>
    </row>
    <row r="8" spans="1:5" s="11" customFormat="1" x14ac:dyDescent="0.2">
      <c r="A8" s="42">
        <v>2</v>
      </c>
      <c r="B8" s="84" t="e">
        <f>'BAR BB| Open rates'!#REF!*0.75*0.87</f>
        <v>#REF!</v>
      </c>
      <c r="C8" s="84" t="e">
        <f>'BAR BB| Open rates'!#REF!*0.75*0.87</f>
        <v>#REF!</v>
      </c>
      <c r="D8" s="84" t="e">
        <f>'BAR BB| Open rates'!#REF!*0.75*0.87</f>
        <v>#REF!</v>
      </c>
      <c r="E8" s="84" t="e">
        <f>'BAR BB| Open rates'!#REF!*0.75*0.87</f>
        <v>#REF!</v>
      </c>
    </row>
    <row r="9" spans="1:5" s="11" customFormat="1" x14ac:dyDescent="0.2">
      <c r="A9" s="33" t="s">
        <v>54</v>
      </c>
      <c r="B9" s="84"/>
      <c r="C9" s="84"/>
      <c r="D9" s="84"/>
      <c r="E9" s="84"/>
    </row>
    <row r="10" spans="1:5" s="11" customFormat="1" x14ac:dyDescent="0.2">
      <c r="A10" s="42">
        <v>1</v>
      </c>
      <c r="B10" s="84" t="e">
        <f>'BAR BB| Open rates'!#REF!*0.75*0.87</f>
        <v>#REF!</v>
      </c>
      <c r="C10" s="84" t="e">
        <f>'BAR BB| Open rates'!#REF!*0.75*0.87</f>
        <v>#REF!</v>
      </c>
      <c r="D10" s="84" t="e">
        <f>'BAR BB| Open rates'!#REF!*0.75*0.87</f>
        <v>#REF!</v>
      </c>
      <c r="E10" s="84" t="e">
        <f>'BAR BB| Open rates'!#REF!*0.75*0.87</f>
        <v>#REF!</v>
      </c>
    </row>
    <row r="11" spans="1:5" s="11" customFormat="1" x14ac:dyDescent="0.2">
      <c r="A11" s="42">
        <v>2</v>
      </c>
      <c r="B11" s="84" t="e">
        <f>'BAR BB| Open rates'!#REF!*0.75*0.87</f>
        <v>#REF!</v>
      </c>
      <c r="C11" s="84" t="e">
        <f>'BAR BB| Open rates'!#REF!*0.75*0.87</f>
        <v>#REF!</v>
      </c>
      <c r="D11" s="84" t="e">
        <f>'BAR BB| Open rates'!#REF!*0.75*0.87</f>
        <v>#REF!</v>
      </c>
      <c r="E11" s="84" t="e">
        <f>'BAR BB| Open rates'!#REF!*0.75*0.87</f>
        <v>#REF!</v>
      </c>
    </row>
    <row r="12" spans="1:5" s="11" customFormat="1" x14ac:dyDescent="0.2">
      <c r="A12" s="33" t="s">
        <v>151</v>
      </c>
      <c r="B12" s="84"/>
      <c r="C12" s="84"/>
      <c r="D12" s="84"/>
      <c r="E12" s="84"/>
    </row>
    <row r="13" spans="1:5" s="11" customFormat="1" x14ac:dyDescent="0.2">
      <c r="A13" s="42">
        <v>1</v>
      </c>
      <c r="B13" s="84" t="e">
        <f>'BAR BB| Open rates'!#REF!*0.75*0.87</f>
        <v>#REF!</v>
      </c>
      <c r="C13" s="84" t="e">
        <f>'BAR BB| Open rates'!#REF!*0.75*0.87</f>
        <v>#REF!</v>
      </c>
      <c r="D13" s="84" t="e">
        <f>'BAR BB| Open rates'!#REF!*0.75*0.87</f>
        <v>#REF!</v>
      </c>
      <c r="E13" s="84" t="e">
        <f>'BAR BB| Open rates'!#REF!*0.75*0.87</f>
        <v>#REF!</v>
      </c>
    </row>
    <row r="14" spans="1:5" s="11" customFormat="1" x14ac:dyDescent="0.2">
      <c r="A14" s="42">
        <v>2</v>
      </c>
      <c r="B14" s="84" t="e">
        <f>'BAR BB| Open rates'!#REF!*0.75*0.87</f>
        <v>#REF!</v>
      </c>
      <c r="C14" s="84" t="e">
        <f>'BAR BB| Open rates'!#REF!*0.75*0.87</f>
        <v>#REF!</v>
      </c>
      <c r="D14" s="84" t="e">
        <f>'BAR BB| Open rates'!#REF!*0.75*0.87</f>
        <v>#REF!</v>
      </c>
      <c r="E14" s="84" t="e">
        <f>'BAR BB| Open rates'!#REF!*0.75*0.87</f>
        <v>#REF!</v>
      </c>
    </row>
    <row r="15" spans="1:5" x14ac:dyDescent="0.2">
      <c r="A15" s="123"/>
    </row>
    <row r="16" spans="1:5" x14ac:dyDescent="0.2">
      <c r="A16" s="231" t="s">
        <v>157</v>
      </c>
    </row>
    <row r="17" spans="1:1" x14ac:dyDescent="0.2">
      <c r="A17" s="231"/>
    </row>
    <row r="18" spans="1:1" s="11" customFormat="1" ht="12.75" customHeight="1" x14ac:dyDescent="0.2"/>
    <row r="19" spans="1:1" x14ac:dyDescent="0.2">
      <c r="A19" s="156" t="s">
        <v>80</v>
      </c>
    </row>
    <row r="20" spans="1:1" ht="27" customHeight="1" x14ac:dyDescent="0.2">
      <c r="A20" s="152" t="s">
        <v>267</v>
      </c>
    </row>
    <row r="21" spans="1:1" ht="24" x14ac:dyDescent="0.2">
      <c r="A21" s="152" t="s">
        <v>266</v>
      </c>
    </row>
    <row r="22" spans="1:1" x14ac:dyDescent="0.2">
      <c r="A22" s="106"/>
    </row>
    <row r="23" spans="1:1" x14ac:dyDescent="0.2">
      <c r="A23" s="137" t="s">
        <v>58</v>
      </c>
    </row>
    <row r="24" spans="1:1" s="155" customFormat="1" ht="35.25" customHeight="1" x14ac:dyDescent="0.2">
      <c r="A24" s="138" t="s">
        <v>163</v>
      </c>
    </row>
    <row r="25" spans="1:1" s="155" customFormat="1" ht="35.25" customHeight="1" x14ac:dyDescent="0.2">
      <c r="A25" s="150" t="s">
        <v>188</v>
      </c>
    </row>
    <row r="26" spans="1:1" s="155" customFormat="1" ht="35.25" customHeight="1" x14ac:dyDescent="0.2">
      <c r="A26" s="138" t="s">
        <v>164</v>
      </c>
    </row>
    <row r="27" spans="1:1" s="155" customFormat="1" ht="13.5" customHeight="1" x14ac:dyDescent="0.2">
      <c r="A27" s="138" t="s">
        <v>165</v>
      </c>
    </row>
    <row r="28" spans="1:1" s="155" customFormat="1" ht="35.25" customHeight="1" x14ac:dyDescent="0.2">
      <c r="A28" s="138" t="s">
        <v>162</v>
      </c>
    </row>
    <row r="29" spans="1:1" x14ac:dyDescent="0.2">
      <c r="A29" s="145" t="s">
        <v>102</v>
      </c>
    </row>
    <row r="30" spans="1:1" x14ac:dyDescent="0.2">
      <c r="A30" s="106"/>
    </row>
    <row r="31" spans="1:1" x14ac:dyDescent="0.2">
      <c r="A31" s="139" t="s">
        <v>65</v>
      </c>
    </row>
    <row r="32" spans="1:1" x14ac:dyDescent="0.2">
      <c r="A32" s="232" t="s">
        <v>223</v>
      </c>
    </row>
    <row r="33" spans="1:1" x14ac:dyDescent="0.2">
      <c r="A33" s="233"/>
    </row>
    <row r="34" spans="1:1" x14ac:dyDescent="0.2">
      <c r="A34" s="233"/>
    </row>
    <row r="35" spans="1:1" x14ac:dyDescent="0.2">
      <c r="A35" s="233"/>
    </row>
    <row r="36" spans="1:1" x14ac:dyDescent="0.2">
      <c r="A36" s="233"/>
    </row>
    <row r="37" spans="1:1" x14ac:dyDescent="0.2">
      <c r="A37" s="233"/>
    </row>
    <row r="38" spans="1:1" x14ac:dyDescent="0.2">
      <c r="A38" s="233"/>
    </row>
    <row r="39" spans="1:1" x14ac:dyDescent="0.2">
      <c r="A39" s="233"/>
    </row>
    <row r="40" spans="1:1" x14ac:dyDescent="0.2">
      <c r="A40" s="233"/>
    </row>
    <row r="41" spans="1:1" x14ac:dyDescent="0.2">
      <c r="A41" s="233"/>
    </row>
    <row r="42" spans="1:1" x14ac:dyDescent="0.2">
      <c r="A42" s="233"/>
    </row>
    <row r="43" spans="1:1" x14ac:dyDescent="0.2">
      <c r="A43" s="233"/>
    </row>
    <row r="44" spans="1:1" x14ac:dyDescent="0.2">
      <c r="A44" s="233"/>
    </row>
    <row r="45" spans="1:1" x14ac:dyDescent="0.2">
      <c r="A45" s="233"/>
    </row>
    <row r="46" spans="1:1" ht="21.75" customHeight="1" x14ac:dyDescent="0.2">
      <c r="A46" s="139"/>
    </row>
    <row r="47" spans="1:1" ht="21.75" customHeight="1" x14ac:dyDescent="0.2">
      <c r="A47" s="171" t="s">
        <v>195</v>
      </c>
    </row>
    <row r="48" spans="1:1" ht="21.75" customHeight="1" x14ac:dyDescent="0.2">
      <c r="A48" s="139"/>
    </row>
    <row r="49" spans="1:1" ht="21.75" customHeight="1" x14ac:dyDescent="0.2">
      <c r="A49" s="171" t="s">
        <v>196</v>
      </c>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56"/>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198" width="9.5703125" style="106" customWidth="1"/>
  </cols>
  <sheetData>
    <row r="1" spans="1:198" ht="24" x14ac:dyDescent="0.2">
      <c r="A1" s="47" t="s">
        <v>50</v>
      </c>
    </row>
    <row r="2" spans="1:198" ht="25.5" customHeight="1" x14ac:dyDescent="0.2">
      <c r="A2" s="132" t="s">
        <v>197</v>
      </c>
    </row>
    <row r="3" spans="1:198" x14ac:dyDescent="0.2">
      <c r="A3" s="132" t="s">
        <v>239</v>
      </c>
    </row>
    <row r="4" spans="1:198" ht="21.75" customHeight="1" x14ac:dyDescent="0.2">
      <c r="A4" s="74" t="s">
        <v>52</v>
      </c>
      <c r="B4" s="73" t="e">
        <f>'Stay&amp;Get 4=3 | FIT18'!B4</f>
        <v>#REF!</v>
      </c>
      <c r="C4" s="73" t="e">
        <f>'Stay&amp;Get 4=3 | FIT18'!C4</f>
        <v>#REF!</v>
      </c>
      <c r="D4" s="73" t="e">
        <f>'Stay&amp;Get 4=3 | FIT18'!D4</f>
        <v>#REF!</v>
      </c>
      <c r="E4" s="73" t="e">
        <f>'Stay&amp;Get 4=3 | FIT18'!E4</f>
        <v>#REF!</v>
      </c>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row>
    <row r="5" spans="1:198" ht="21.75" customHeight="1" x14ac:dyDescent="0.2">
      <c r="A5" s="74"/>
      <c r="B5" s="73" t="e">
        <f>'Stay&amp;Get 4=3 | FIT18'!B5</f>
        <v>#REF!</v>
      </c>
      <c r="C5" s="73" t="e">
        <f>'Stay&amp;Get 4=3 | FIT18'!C5</f>
        <v>#REF!</v>
      </c>
      <c r="D5" s="73" t="e">
        <f>'Stay&amp;Get 4=3 | FIT18'!D5</f>
        <v>#REF!</v>
      </c>
      <c r="E5" s="73" t="e">
        <f>'Stay&amp;Get 4=3 | FIT18'!E5</f>
        <v>#REF!</v>
      </c>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row>
    <row r="6" spans="1:198" s="11" customFormat="1" x14ac:dyDescent="0.2">
      <c r="A6" s="33" t="s">
        <v>53</v>
      </c>
      <c r="B6" s="136"/>
      <c r="C6" s="136"/>
      <c r="D6" s="178"/>
      <c r="E6" s="178"/>
      <c r="F6" s="177"/>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row>
    <row r="7" spans="1:198" s="11" customFormat="1" x14ac:dyDescent="0.2">
      <c r="A7" s="42">
        <v>1</v>
      </c>
      <c r="B7" s="84" t="e">
        <f>'BAR BB| Open rates'!#REF!*0.75*0.87+25</f>
        <v>#REF!</v>
      </c>
      <c r="C7" s="84" t="e">
        <f>'BAR BB| Open rates'!#REF!*0.75*0.87+25</f>
        <v>#REF!</v>
      </c>
      <c r="D7" s="84" t="e">
        <f>'BAR BB| Open rates'!#REF!*0.75*0.87+25</f>
        <v>#REF!</v>
      </c>
      <c r="E7" s="84" t="e">
        <f>'BAR BB| Open rates'!#REF!*0.75*0.87+25</f>
        <v>#REF!</v>
      </c>
      <c r="F7" s="177"/>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row>
    <row r="8" spans="1:198" s="11" customFormat="1" x14ac:dyDescent="0.2">
      <c r="A8" s="42">
        <v>2</v>
      </c>
      <c r="B8" s="84" t="e">
        <f>'BAR BB| Open rates'!#REF!*0.75*0.87+25</f>
        <v>#REF!</v>
      </c>
      <c r="C8" s="84" t="e">
        <f>'BAR BB| Open rates'!#REF!*0.75*0.87+25</f>
        <v>#REF!</v>
      </c>
      <c r="D8" s="84" t="e">
        <f>'BAR BB| Open rates'!#REF!*0.75*0.87+25</f>
        <v>#REF!</v>
      </c>
      <c r="E8" s="84" t="e">
        <f>'BAR BB| Open rates'!#REF!*0.75*0.87+25</f>
        <v>#REF!</v>
      </c>
      <c r="F8" s="177"/>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row>
    <row r="9" spans="1:198" s="11" customFormat="1" x14ac:dyDescent="0.2">
      <c r="A9" s="33" t="s">
        <v>54</v>
      </c>
      <c r="B9" s="84"/>
      <c r="C9" s="84"/>
      <c r="D9" s="84"/>
      <c r="E9" s="84"/>
      <c r="F9" s="177"/>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row>
    <row r="10" spans="1:198" s="11" customFormat="1" x14ac:dyDescent="0.2">
      <c r="A10" s="42">
        <v>1</v>
      </c>
      <c r="B10" s="84" t="e">
        <f>'BAR BB| Open rates'!#REF!*0.75*0.87+25</f>
        <v>#REF!</v>
      </c>
      <c r="C10" s="84" t="e">
        <f>'BAR BB| Open rates'!#REF!*0.75*0.87+25</f>
        <v>#REF!</v>
      </c>
      <c r="D10" s="84" t="e">
        <f>'BAR BB| Open rates'!#REF!*0.75*0.87+25</f>
        <v>#REF!</v>
      </c>
      <c r="E10" s="84" t="e">
        <f>'BAR BB| Open rates'!#REF!*0.75*0.87+25</f>
        <v>#REF!</v>
      </c>
      <c r="F10" s="177"/>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row>
    <row r="11" spans="1:198" s="11" customFormat="1" x14ac:dyDescent="0.2">
      <c r="A11" s="42">
        <v>2</v>
      </c>
      <c r="B11" s="84" t="e">
        <f>'BAR BB| Open rates'!#REF!*0.75*0.87+25</f>
        <v>#REF!</v>
      </c>
      <c r="C11" s="84" t="e">
        <f>'BAR BB| Open rates'!#REF!*0.75*0.87+25</f>
        <v>#REF!</v>
      </c>
      <c r="D11" s="84" t="e">
        <f>'BAR BB| Open rates'!#REF!*0.75*0.87+25</f>
        <v>#REF!</v>
      </c>
      <c r="E11" s="84" t="e">
        <f>'BAR BB| Open rates'!#REF!*0.75*0.87+25</f>
        <v>#REF!</v>
      </c>
      <c r="F11" s="177"/>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row>
    <row r="12" spans="1:198" s="11" customFormat="1" x14ac:dyDescent="0.2">
      <c r="A12" s="33" t="s">
        <v>151</v>
      </c>
      <c r="B12" s="84"/>
      <c r="C12" s="84"/>
      <c r="D12" s="84"/>
      <c r="E12" s="84"/>
      <c r="F12" s="177"/>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row>
    <row r="13" spans="1:198" s="11" customFormat="1" x14ac:dyDescent="0.2">
      <c r="A13" s="42">
        <v>1</v>
      </c>
      <c r="B13" s="84" t="e">
        <f>'BAR BB| Open rates'!#REF!*0.75*0.87+25</f>
        <v>#REF!</v>
      </c>
      <c r="C13" s="84" t="e">
        <f>'BAR BB| Open rates'!#REF!*0.75*0.87+25</f>
        <v>#REF!</v>
      </c>
      <c r="D13" s="84" t="e">
        <f>'BAR BB| Open rates'!#REF!*0.75*0.87+25</f>
        <v>#REF!</v>
      </c>
      <c r="E13" s="84" t="e">
        <f>'BAR BB| Open rates'!#REF!*0.75*0.87+25</f>
        <v>#REF!</v>
      </c>
      <c r="F13" s="177"/>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row>
    <row r="14" spans="1:198" s="11" customFormat="1" x14ac:dyDescent="0.2">
      <c r="A14" s="42">
        <v>2</v>
      </c>
      <c r="B14" s="84" t="e">
        <f>'BAR BB| Open rates'!#REF!*0.75*0.87+25</f>
        <v>#REF!</v>
      </c>
      <c r="C14" s="84" t="e">
        <f>'BAR BB| Open rates'!#REF!*0.75*0.87+25</f>
        <v>#REF!</v>
      </c>
      <c r="D14" s="84" t="e">
        <f>'BAR BB| Open rates'!#REF!*0.75*0.87+25</f>
        <v>#REF!</v>
      </c>
      <c r="E14" s="84" t="e">
        <f>'BAR BB| Open rates'!#REF!*0.75*0.87+25</f>
        <v>#REF!</v>
      </c>
      <c r="F14" s="177"/>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row>
    <row r="15" spans="1:198" x14ac:dyDescent="0.2">
      <c r="A15" s="123"/>
      <c r="F15" s="177"/>
    </row>
    <row r="16" spans="1:198" x14ac:dyDescent="0.2">
      <c r="A16" s="231" t="s">
        <v>157</v>
      </c>
      <c r="B16"/>
      <c r="C16"/>
      <c r="D16"/>
      <c r="E16"/>
      <c r="F16" s="177"/>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row>
    <row r="17" spans="1:198" x14ac:dyDescent="0.2">
      <c r="A17" s="231"/>
      <c r="B17"/>
      <c r="C17"/>
      <c r="D17"/>
      <c r="E17"/>
      <c r="F17" s="17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row>
    <row r="18" spans="1:198" s="11" customFormat="1" ht="12.75" customHeight="1" x14ac:dyDescent="0.2"/>
    <row r="19" spans="1:198" x14ac:dyDescent="0.2">
      <c r="A19" s="156" t="s">
        <v>80</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row>
    <row r="20" spans="1:198" ht="24" x14ac:dyDescent="0.2">
      <c r="A20" s="152" t="s">
        <v>267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row>
    <row r="21" spans="1:198" ht="24" x14ac:dyDescent="0.2">
      <c r="A21" s="152" t="s">
        <v>266</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row>
    <row r="22" spans="1:198" x14ac:dyDescent="0.2">
      <c r="A22" s="106"/>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row>
    <row r="23" spans="1:198" x14ac:dyDescent="0.2">
      <c r="A23" s="137" t="s">
        <v>58</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row>
    <row r="24" spans="1:198" s="155" customFormat="1" ht="35.25" customHeight="1" x14ac:dyDescent="0.2">
      <c r="A24" s="138" t="s">
        <v>163</v>
      </c>
    </row>
    <row r="25" spans="1:198" s="155" customFormat="1" ht="35.25" customHeight="1" x14ac:dyDescent="0.2">
      <c r="A25" s="150" t="s">
        <v>188</v>
      </c>
    </row>
    <row r="26" spans="1:198" s="155" customFormat="1" ht="35.25" customHeight="1" x14ac:dyDescent="0.2">
      <c r="A26" s="138" t="s">
        <v>164</v>
      </c>
    </row>
    <row r="27" spans="1:198" s="155" customFormat="1" ht="13.5" customHeight="1" x14ac:dyDescent="0.2">
      <c r="A27" s="138" t="s">
        <v>165</v>
      </c>
    </row>
    <row r="28" spans="1:198" s="155" customFormat="1" ht="35.25" customHeight="1" x14ac:dyDescent="0.2">
      <c r="A28" s="138" t="s">
        <v>162</v>
      </c>
    </row>
    <row r="29" spans="1:198" x14ac:dyDescent="0.2">
      <c r="A29" s="145" t="s">
        <v>102</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row>
    <row r="30" spans="1:198" x14ac:dyDescent="0.2">
      <c r="A30" s="106"/>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row>
    <row r="31" spans="1:198" x14ac:dyDescent="0.2">
      <c r="A31" s="139" t="s">
        <v>65</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row>
    <row r="32" spans="1:198" x14ac:dyDescent="0.2">
      <c r="A32" s="232" t="s">
        <v>223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row>
    <row r="33" spans="1:198" x14ac:dyDescent="0.2">
      <c r="A33" s="2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row>
    <row r="34" spans="1:198" x14ac:dyDescent="0.2">
      <c r="A34" s="233"/>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row>
    <row r="35" spans="1:198" x14ac:dyDescent="0.2">
      <c r="A35" s="233"/>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row>
    <row r="36" spans="1:198" x14ac:dyDescent="0.2">
      <c r="A36" s="23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row>
    <row r="37" spans="1:198" x14ac:dyDescent="0.2">
      <c r="A37" s="233"/>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row>
    <row r="38" spans="1:198" x14ac:dyDescent="0.2">
      <c r="A38" s="233"/>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row>
    <row r="39" spans="1:198" x14ac:dyDescent="0.2">
      <c r="A39" s="233"/>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row>
    <row r="40" spans="1:198" x14ac:dyDescent="0.2">
      <c r="A40" s="233"/>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row>
    <row r="41" spans="1:198" x14ac:dyDescent="0.2">
      <c r="A41" s="233"/>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row>
    <row r="42" spans="1:198" x14ac:dyDescent="0.2">
      <c r="A42" s="23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row>
    <row r="43" spans="1:198" x14ac:dyDescent="0.2">
      <c r="A43" s="23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row>
    <row r="44" spans="1:198" x14ac:dyDescent="0.2">
      <c r="A44" s="23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row>
    <row r="45" spans="1:198" x14ac:dyDescent="0.2">
      <c r="A45" s="233"/>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row>
    <row r="46" spans="1:198" ht="24.75" customHeight="1" x14ac:dyDescent="0.2">
      <c r="A46" s="139"/>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row>
    <row r="47" spans="1:198" ht="24.75" customHeight="1" x14ac:dyDescent="0.2">
      <c r="A47" s="171" t="s">
        <v>195</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row>
    <row r="48" spans="1:198" ht="24.75" customHeight="1" x14ac:dyDescent="0.2">
      <c r="A48" s="139"/>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row>
    <row r="49" spans="1:198" ht="24.75" customHeight="1" x14ac:dyDescent="0.2">
      <c r="A49" s="171" t="s">
        <v>196</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row>
    <row r="50" spans="1:198" x14ac:dyDescent="0.2">
      <c r="A50" s="106"/>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row>
    <row r="51" spans="1:198" x14ac:dyDescent="0.2">
      <c r="A51" s="106"/>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row>
    <row r="52" spans="1:198" x14ac:dyDescent="0.2">
      <c r="A52" s="106"/>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row>
    <row r="53" spans="1:198" x14ac:dyDescent="0.2">
      <c r="A53" s="106"/>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row>
    <row r="54" spans="1:198" x14ac:dyDescent="0.2">
      <c r="A54" s="106"/>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row>
    <row r="55" spans="1:198" x14ac:dyDescent="0.2">
      <c r="A55" s="106"/>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row>
    <row r="56" spans="1:198" x14ac:dyDescent="0.2">
      <c r="A56" s="10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row>
    <row r="57" spans="1:198" x14ac:dyDescent="0.2">
      <c r="A57" s="106"/>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row>
    <row r="58" spans="1:198" x14ac:dyDescent="0.2">
      <c r="A58" s="106"/>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row>
    <row r="59" spans="1:198" x14ac:dyDescent="0.2">
      <c r="A59" s="106"/>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row>
    <row r="60" spans="1:198" x14ac:dyDescent="0.2">
      <c r="A60" s="106"/>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row>
    <row r="61" spans="1:198" x14ac:dyDescent="0.2">
      <c r="A61" s="106"/>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row>
    <row r="62" spans="1:198" x14ac:dyDescent="0.2">
      <c r="A62" s="106"/>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row>
    <row r="63" spans="1:198" x14ac:dyDescent="0.2">
      <c r="A63" s="106"/>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row>
    <row r="64" spans="1:198" x14ac:dyDescent="0.2">
      <c r="A64" s="106"/>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row>
    <row r="65" spans="1:198" x14ac:dyDescent="0.2">
      <c r="A65" s="106"/>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row>
    <row r="66" spans="1:198" x14ac:dyDescent="0.2">
      <c r="A66" s="10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row>
    <row r="67" spans="1:198" x14ac:dyDescent="0.2">
      <c r="A67" s="106"/>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row>
    <row r="68" spans="1:198" x14ac:dyDescent="0.2">
      <c r="A68" s="106"/>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row>
    <row r="69" spans="1:198" x14ac:dyDescent="0.2">
      <c r="A69" s="106"/>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row>
    <row r="70" spans="1:198" x14ac:dyDescent="0.2">
      <c r="A70" s="106"/>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row>
    <row r="71" spans="1:198" x14ac:dyDescent="0.2">
      <c r="A71" s="106"/>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row>
    <row r="72" spans="1:198" x14ac:dyDescent="0.2">
      <c r="A72" s="106"/>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row>
    <row r="73" spans="1:198" x14ac:dyDescent="0.2">
      <c r="A73" s="106"/>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row>
    <row r="74" spans="1:198" x14ac:dyDescent="0.2">
      <c r="A74" s="106"/>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row>
    <row r="75" spans="1:198" x14ac:dyDescent="0.2">
      <c r="A75" s="106"/>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row>
    <row r="76" spans="1:198" x14ac:dyDescent="0.2">
      <c r="A76" s="10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row>
    <row r="77" spans="1:198" x14ac:dyDescent="0.2">
      <c r="A77" s="106"/>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row>
    <row r="78" spans="1:198" x14ac:dyDescent="0.2">
      <c r="A78" s="106"/>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row>
    <row r="79" spans="1:198" x14ac:dyDescent="0.2">
      <c r="A79" s="106"/>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row>
    <row r="80" spans="1:198" x14ac:dyDescent="0.2">
      <c r="A80" s="10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row>
    <row r="81" spans="1:198" x14ac:dyDescent="0.2">
      <c r="A81" s="106"/>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row>
    <row r="82" spans="1:198" x14ac:dyDescent="0.2">
      <c r="A82" s="106"/>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row>
    <row r="83" spans="1:198" x14ac:dyDescent="0.2">
      <c r="A83" s="106"/>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row>
    <row r="84" spans="1:198" x14ac:dyDescent="0.2">
      <c r="A84" s="106"/>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row>
    <row r="85" spans="1:198" x14ac:dyDescent="0.2">
      <c r="A85" s="106"/>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row>
    <row r="86" spans="1:198" x14ac:dyDescent="0.2">
      <c r="A86" s="1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row>
    <row r="87" spans="1:198" x14ac:dyDescent="0.2">
      <c r="A87" s="1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row>
    <row r="88" spans="1:198" x14ac:dyDescent="0.2">
      <c r="A88" s="1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row>
    <row r="89" spans="1:198" x14ac:dyDescent="0.2">
      <c r="A89" s="1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row>
    <row r="90" spans="1:198" x14ac:dyDescent="0.2">
      <c r="A90" s="106"/>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row>
    <row r="91" spans="1:198" x14ac:dyDescent="0.2">
      <c r="A91" s="106"/>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row>
    <row r="92" spans="1:198" x14ac:dyDescent="0.2">
      <c r="A92" s="106"/>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row>
    <row r="93" spans="1:198" x14ac:dyDescent="0.2">
      <c r="A93" s="106"/>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row>
    <row r="94" spans="1:198" x14ac:dyDescent="0.2">
      <c r="A94" s="106"/>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row>
    <row r="95" spans="1:198" x14ac:dyDescent="0.2">
      <c r="A95" s="106"/>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row>
    <row r="96" spans="1:198" x14ac:dyDescent="0.2">
      <c r="A96" s="10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row>
    <row r="97" spans="1:198"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row>
    <row r="98" spans="1:198"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row>
    <row r="99" spans="1:198"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row>
    <row r="100" spans="1:198"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row>
    <row r="101" spans="1:198"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row>
    <row r="102" spans="1:198"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row>
    <row r="103" spans="1:198"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row>
    <row r="104" spans="1:198"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row>
    <row r="105" spans="1:198"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row>
    <row r="106" spans="1:198"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row>
    <row r="107" spans="1:198"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row>
    <row r="108" spans="1:198"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row>
    <row r="109" spans="1:198"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row>
    <row r="110" spans="1:198"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row>
    <row r="111" spans="1:198"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row>
    <row r="112" spans="1:198"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row>
    <row r="113" spans="1:198"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row>
    <row r="114" spans="1:198"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row>
    <row r="115" spans="1:198"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row>
    <row r="116" spans="1:198"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row>
    <row r="117" spans="1:198"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row>
    <row r="118" spans="1:198"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row>
    <row r="119" spans="1:198"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row>
    <row r="120" spans="1:198"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row>
    <row r="121" spans="1:198"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row>
    <row r="122" spans="1:198"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row>
    <row r="123" spans="1:198"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row>
    <row r="124" spans="1:198"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row>
    <row r="125" spans="1:198"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row>
    <row r="126" spans="1:198"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row>
    <row r="127" spans="1:198"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row>
    <row r="128" spans="1:198"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row>
    <row r="129" spans="1:198"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row>
    <row r="130" spans="1:198"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row>
    <row r="131" spans="1:198"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row>
    <row r="132" spans="1:198"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row>
    <row r="133" spans="1:198"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row>
    <row r="134" spans="1:198"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row>
    <row r="135" spans="1:198"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row>
    <row r="136" spans="1:198"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row>
    <row r="137" spans="1:198"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row>
    <row r="138" spans="1:198"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row>
    <row r="139" spans="1:198"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row>
    <row r="140" spans="1:198"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row>
    <row r="141" spans="1:198"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row>
    <row r="142" spans="1:198"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row>
    <row r="143" spans="1:198"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row>
    <row r="144" spans="1:198"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row>
    <row r="145" spans="1:198"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row>
    <row r="146" spans="1:198"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row>
    <row r="147" spans="1:198"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row>
    <row r="148" spans="1:198"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row>
    <row r="149" spans="1:198"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row>
    <row r="150" spans="1:198"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row>
    <row r="151" spans="1:198"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row>
    <row r="152" spans="1:198"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row>
    <row r="153" spans="1:198"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row>
    <row r="154" spans="1:198"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156"/>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199" width="9.5703125" style="106" customWidth="1"/>
  </cols>
  <sheetData>
    <row r="1" spans="1:199" ht="24" x14ac:dyDescent="0.2">
      <c r="A1" s="47" t="s">
        <v>50</v>
      </c>
    </row>
    <row r="2" spans="1:199" ht="25.5" customHeight="1" x14ac:dyDescent="0.2">
      <c r="A2" s="132" t="s">
        <v>197</v>
      </c>
    </row>
    <row r="3" spans="1:199" x14ac:dyDescent="0.2">
      <c r="A3" s="132" t="s">
        <v>239</v>
      </c>
    </row>
    <row r="4" spans="1:199" ht="21.75" customHeight="1" x14ac:dyDescent="0.2">
      <c r="A4" s="74" t="s">
        <v>52</v>
      </c>
      <c r="B4" s="73" t="e">
        <f>'Stay&amp;Get 4=3 | FIT18+25 '!B4</f>
        <v>#REF!</v>
      </c>
      <c r="C4" s="73" t="e">
        <f>'Stay&amp;Get 4=3 | FIT18+25 '!C4</f>
        <v>#REF!</v>
      </c>
      <c r="D4" s="73" t="e">
        <f>'Stay&amp;Get 4=3 | FIT18+25 '!D4</f>
        <v>#REF!</v>
      </c>
      <c r="E4" s="73" t="e">
        <f>'Stay&amp;Get 4=3 | FIT18+25 '!E4</f>
        <v>#REF!</v>
      </c>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row>
    <row r="5" spans="1:199" ht="21.75" customHeight="1" x14ac:dyDescent="0.2">
      <c r="A5" s="74"/>
      <c r="B5" s="73" t="e">
        <f>'Stay&amp;Get 4=3 | FIT18+25 '!B5</f>
        <v>#REF!</v>
      </c>
      <c r="C5" s="73" t="e">
        <f>'Stay&amp;Get 4=3 | FIT18+25 '!C5</f>
        <v>#REF!</v>
      </c>
      <c r="D5" s="73" t="e">
        <f>'Stay&amp;Get 4=3 | FIT18+25 '!D5</f>
        <v>#REF!</v>
      </c>
      <c r="E5" s="73" t="e">
        <f>'Stay&amp;Get 4=3 | FIT18+25 '!E5</f>
        <v>#REF!</v>
      </c>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row>
    <row r="6" spans="1:199" s="11" customFormat="1" x14ac:dyDescent="0.2">
      <c r="A6" s="33" t="s">
        <v>53</v>
      </c>
      <c r="B6" s="136"/>
      <c r="C6" s="136"/>
      <c r="D6" s="136"/>
      <c r="E6" s="136"/>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row>
    <row r="7" spans="1:199" s="11" customFormat="1" x14ac:dyDescent="0.2">
      <c r="A7" s="42">
        <v>1</v>
      </c>
      <c r="B7" s="84" t="e">
        <f>'BAR BB| Open rates'!#REF!*0.75*0.87+25</f>
        <v>#REF!</v>
      </c>
      <c r="C7" s="84" t="e">
        <f>'BAR BB| Open rates'!#REF!*0.75*0.87+25</f>
        <v>#REF!</v>
      </c>
      <c r="D7" s="84" t="e">
        <f>'BAR BB| Open rates'!#REF!*0.75*0.87+25</f>
        <v>#REF!</v>
      </c>
      <c r="E7" s="84" t="e">
        <f>'BAR BB| Open rates'!#REF!*0.75*0.87+25</f>
        <v>#REF!</v>
      </c>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row>
    <row r="8" spans="1:199" s="11" customFormat="1" x14ac:dyDescent="0.2">
      <c r="A8" s="42">
        <v>2</v>
      </c>
      <c r="B8" s="84" t="e">
        <f>'BAR BB| Open rates'!#REF!*0.75*0.87+25</f>
        <v>#REF!</v>
      </c>
      <c r="C8" s="84" t="e">
        <f>'BAR BB| Open rates'!#REF!*0.75*0.87+25</f>
        <v>#REF!</v>
      </c>
      <c r="D8" s="84" t="e">
        <f>'BAR BB| Open rates'!#REF!*0.75*0.87+25</f>
        <v>#REF!</v>
      </c>
      <c r="E8" s="84" t="e">
        <f>'BAR BB| Open rates'!#REF!*0.75*0.87+25</f>
        <v>#REF!</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row>
    <row r="9" spans="1:199" s="11" customFormat="1" x14ac:dyDescent="0.2">
      <c r="A9" s="33" t="s">
        <v>54</v>
      </c>
      <c r="B9" s="84"/>
      <c r="C9" s="84"/>
      <c r="D9" s="84"/>
      <c r="E9" s="84"/>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row>
    <row r="10" spans="1:199" s="11" customFormat="1" x14ac:dyDescent="0.2">
      <c r="A10" s="42">
        <v>1</v>
      </c>
      <c r="B10" s="84" t="e">
        <f>'BAR BB| Open rates'!#REF!*0.75*0.87+25</f>
        <v>#REF!</v>
      </c>
      <c r="C10" s="84" t="e">
        <f>'BAR BB| Open rates'!#REF!*0.75*0.87+25</f>
        <v>#REF!</v>
      </c>
      <c r="D10" s="84" t="e">
        <f>'BAR BB| Open rates'!#REF!*0.75*0.87+25</f>
        <v>#REF!</v>
      </c>
      <c r="E10" s="84" t="e">
        <f>'BAR BB| Open rates'!#REF!*0.75*0.87+25</f>
        <v>#REF!</v>
      </c>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row>
    <row r="11" spans="1:199" s="11" customFormat="1" x14ac:dyDescent="0.2">
      <c r="A11" s="42">
        <v>2</v>
      </c>
      <c r="B11" s="84" t="e">
        <f>'BAR BB| Open rates'!#REF!*0.75*0.87+25</f>
        <v>#REF!</v>
      </c>
      <c r="C11" s="84" t="e">
        <f>'BAR BB| Open rates'!#REF!*0.75*0.87+25</f>
        <v>#REF!</v>
      </c>
      <c r="D11" s="84" t="e">
        <f>'BAR BB| Open rates'!#REF!*0.75*0.87+25</f>
        <v>#REF!</v>
      </c>
      <c r="E11" s="84" t="e">
        <f>'BAR BB| Open rates'!#REF!*0.75*0.87+25</f>
        <v>#REF!</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row>
    <row r="12" spans="1:199" s="11" customFormat="1" x14ac:dyDescent="0.2">
      <c r="A12" s="33" t="s">
        <v>151</v>
      </c>
      <c r="B12" s="84"/>
      <c r="C12" s="84"/>
      <c r="D12" s="84"/>
      <c r="E12" s="84"/>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row>
    <row r="13" spans="1:199" s="11" customFormat="1" x14ac:dyDescent="0.2">
      <c r="A13" s="42">
        <v>1</v>
      </c>
      <c r="B13" s="84" t="e">
        <f>'BAR BB| Open rates'!#REF!*0.75*0.87+25</f>
        <v>#REF!</v>
      </c>
      <c r="C13" s="84" t="e">
        <f>'BAR BB| Open rates'!#REF!*0.75*0.87+25</f>
        <v>#REF!</v>
      </c>
      <c r="D13" s="84" t="e">
        <f>'BAR BB| Open rates'!#REF!*0.75*0.87+25</f>
        <v>#REF!</v>
      </c>
      <c r="E13" s="84" t="e">
        <f>'BAR BB| Open rates'!#REF!*0.75*0.87+25</f>
        <v>#REF!</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row>
    <row r="14" spans="1:199" s="11" customFormat="1" x14ac:dyDescent="0.2">
      <c r="A14" s="42">
        <v>2</v>
      </c>
      <c r="B14" s="84" t="e">
        <f>'BAR BB| Open rates'!#REF!*0.75*0.87+25</f>
        <v>#REF!</v>
      </c>
      <c r="C14" s="84" t="e">
        <f>'BAR BB| Open rates'!#REF!*0.75*0.87+25</f>
        <v>#REF!</v>
      </c>
      <c r="D14" s="84" t="e">
        <f>'BAR BB| Open rates'!#REF!*0.75*0.87+25</f>
        <v>#REF!</v>
      </c>
      <c r="E14" s="84" t="e">
        <f>'BAR BB| Open rates'!#REF!*0.75*0.87+25</f>
        <v>#REF!</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row>
    <row r="15" spans="1:199" x14ac:dyDescent="0.2">
      <c r="A15" s="123"/>
    </row>
    <row r="16" spans="1:199" x14ac:dyDescent="0.2">
      <c r="A16" s="231"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row>
    <row r="17" spans="1:199" x14ac:dyDescent="0.2">
      <c r="A17" s="231"/>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row>
    <row r="18" spans="1:199" s="11" customFormat="1" ht="12.75" customHeight="1" x14ac:dyDescent="0.2"/>
    <row r="19" spans="1:199" x14ac:dyDescent="0.2">
      <c r="A19" s="156" t="s">
        <v>80</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row>
    <row r="20" spans="1:199" ht="24" x14ac:dyDescent="0.2">
      <c r="A20" s="152" t="s">
        <v>267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row>
    <row r="21" spans="1:199" ht="24" x14ac:dyDescent="0.2">
      <c r="A21" s="152" t="s">
        <v>266</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row>
    <row r="22" spans="1:199" x14ac:dyDescent="0.2">
      <c r="A22" s="106"/>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row>
    <row r="23" spans="1:199" x14ac:dyDescent="0.2">
      <c r="A23" s="137" t="s">
        <v>58</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row>
    <row r="24" spans="1:199" s="155" customFormat="1" ht="35.25" customHeight="1" x14ac:dyDescent="0.2">
      <c r="A24" s="138" t="s">
        <v>163</v>
      </c>
    </row>
    <row r="25" spans="1:199" s="155" customFormat="1" ht="35.25" customHeight="1" x14ac:dyDescent="0.2">
      <c r="A25" s="150" t="s">
        <v>188</v>
      </c>
    </row>
    <row r="26" spans="1:199" s="155" customFormat="1" ht="35.25" customHeight="1" x14ac:dyDescent="0.2">
      <c r="A26" s="138" t="s">
        <v>164</v>
      </c>
    </row>
    <row r="27" spans="1:199" s="155" customFormat="1" ht="13.5" customHeight="1" x14ac:dyDescent="0.2">
      <c r="A27" s="138" t="s">
        <v>165</v>
      </c>
    </row>
    <row r="28" spans="1:199" s="155" customFormat="1" ht="35.25" customHeight="1" x14ac:dyDescent="0.2">
      <c r="A28" s="138" t="s">
        <v>162</v>
      </c>
    </row>
    <row r="29" spans="1:199" x14ac:dyDescent="0.2">
      <c r="A29" s="145" t="s">
        <v>102</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row>
    <row r="30" spans="1:199" x14ac:dyDescent="0.2">
      <c r="A30" s="106"/>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row>
    <row r="31" spans="1:199" x14ac:dyDescent="0.2">
      <c r="A31" s="139" t="s">
        <v>65</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row>
    <row r="32" spans="1:199" x14ac:dyDescent="0.2">
      <c r="A32" s="232" t="s">
        <v>223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row>
    <row r="33" spans="1:199" x14ac:dyDescent="0.2">
      <c r="A33" s="2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row>
    <row r="34" spans="1:199" x14ac:dyDescent="0.2">
      <c r="A34" s="233"/>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row>
    <row r="35" spans="1:199" x14ac:dyDescent="0.2">
      <c r="A35" s="233"/>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row>
    <row r="36" spans="1:199" x14ac:dyDescent="0.2">
      <c r="A36" s="23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row>
    <row r="37" spans="1:199" x14ac:dyDescent="0.2">
      <c r="A37" s="233"/>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row>
    <row r="38" spans="1:199" x14ac:dyDescent="0.2">
      <c r="A38" s="233"/>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row>
    <row r="39" spans="1:199" x14ac:dyDescent="0.2">
      <c r="A39" s="233"/>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row>
    <row r="40" spans="1:199" x14ac:dyDescent="0.2">
      <c r="A40" s="233"/>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row>
    <row r="41" spans="1:199" x14ac:dyDescent="0.2">
      <c r="A41" s="233"/>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row>
    <row r="42" spans="1:199" x14ac:dyDescent="0.2">
      <c r="A42" s="23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row>
    <row r="43" spans="1:199" x14ac:dyDescent="0.2">
      <c r="A43" s="23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row>
    <row r="44" spans="1:199" x14ac:dyDescent="0.2">
      <c r="A44" s="23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row>
    <row r="45" spans="1:199" x14ac:dyDescent="0.2">
      <c r="A45" s="233"/>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row>
    <row r="46" spans="1:199" ht="24.75" customHeight="1" x14ac:dyDescent="0.2">
      <c r="A46" s="139"/>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row>
    <row r="47" spans="1:199" ht="24.75" customHeight="1" x14ac:dyDescent="0.2">
      <c r="A47" s="171" t="s">
        <v>195</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row>
    <row r="48" spans="1:199" ht="24.75" customHeight="1" x14ac:dyDescent="0.2">
      <c r="A48" s="139"/>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row>
    <row r="49" spans="1:199" ht="24.75" customHeight="1" x14ac:dyDescent="0.2">
      <c r="A49" s="171" t="s">
        <v>196</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row>
    <row r="50" spans="1:199" x14ac:dyDescent="0.2">
      <c r="A50" s="106"/>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row>
    <row r="51" spans="1:199" x14ac:dyDescent="0.2">
      <c r="A51" s="106"/>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row>
    <row r="52" spans="1:199" x14ac:dyDescent="0.2">
      <c r="A52" s="106"/>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row>
    <row r="53" spans="1:199" x14ac:dyDescent="0.2">
      <c r="A53" s="106"/>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row>
    <row r="54" spans="1:199" x14ac:dyDescent="0.2">
      <c r="A54" s="106"/>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row>
    <row r="55" spans="1:199" x14ac:dyDescent="0.2">
      <c r="A55" s="106"/>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row>
    <row r="56" spans="1:199" x14ac:dyDescent="0.2">
      <c r="A56" s="10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row>
    <row r="57" spans="1:199" x14ac:dyDescent="0.2">
      <c r="A57" s="106"/>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row>
    <row r="58" spans="1:199" x14ac:dyDescent="0.2">
      <c r="A58" s="106"/>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row>
    <row r="59" spans="1:199" x14ac:dyDescent="0.2">
      <c r="A59" s="106"/>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row>
    <row r="60" spans="1:199" x14ac:dyDescent="0.2">
      <c r="A60" s="106"/>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row>
    <row r="61" spans="1:199" x14ac:dyDescent="0.2">
      <c r="A61" s="106"/>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row>
    <row r="62" spans="1:199" x14ac:dyDescent="0.2">
      <c r="A62" s="106"/>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row>
    <row r="63" spans="1:199" x14ac:dyDescent="0.2">
      <c r="A63" s="106"/>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row>
    <row r="64" spans="1:199" x14ac:dyDescent="0.2">
      <c r="A64" s="106"/>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row>
    <row r="65" spans="1:199" x14ac:dyDescent="0.2">
      <c r="A65" s="106"/>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row>
    <row r="66" spans="1:199" x14ac:dyDescent="0.2">
      <c r="A66" s="10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row>
    <row r="67" spans="1:199" x14ac:dyDescent="0.2">
      <c r="A67" s="106"/>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row>
    <row r="68" spans="1:199" x14ac:dyDescent="0.2">
      <c r="A68" s="106"/>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row>
    <row r="69" spans="1:199" x14ac:dyDescent="0.2">
      <c r="A69" s="106"/>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row>
    <row r="70" spans="1:199" x14ac:dyDescent="0.2">
      <c r="A70" s="106"/>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row>
    <row r="71" spans="1:199" x14ac:dyDescent="0.2">
      <c r="A71" s="106"/>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row>
    <row r="72" spans="1:199" x14ac:dyDescent="0.2">
      <c r="A72" s="106"/>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row>
    <row r="73" spans="1:199" x14ac:dyDescent="0.2">
      <c r="A73" s="106"/>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row>
    <row r="74" spans="1:199" x14ac:dyDescent="0.2">
      <c r="A74" s="106"/>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row>
    <row r="75" spans="1:199" x14ac:dyDescent="0.2">
      <c r="A75" s="106"/>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row>
    <row r="76" spans="1:199" x14ac:dyDescent="0.2">
      <c r="A76" s="10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row>
    <row r="77" spans="1:199" x14ac:dyDescent="0.2">
      <c r="A77" s="106"/>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row>
    <row r="78" spans="1:199" x14ac:dyDescent="0.2">
      <c r="A78" s="106"/>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row>
    <row r="79" spans="1:199" x14ac:dyDescent="0.2">
      <c r="A79" s="106"/>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row>
    <row r="80" spans="1:199" x14ac:dyDescent="0.2">
      <c r="A80" s="10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row>
    <row r="81" spans="1:199" x14ac:dyDescent="0.2">
      <c r="A81" s="106"/>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row>
    <row r="82" spans="1:199" x14ac:dyDescent="0.2">
      <c r="A82" s="106"/>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row>
    <row r="83" spans="1:199" x14ac:dyDescent="0.2">
      <c r="A83" s="106"/>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row>
    <row r="84" spans="1:199" x14ac:dyDescent="0.2">
      <c r="A84" s="106"/>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row>
    <row r="85" spans="1:199" x14ac:dyDescent="0.2">
      <c r="A85" s="106"/>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row>
    <row r="86" spans="1:199" x14ac:dyDescent="0.2">
      <c r="A86" s="1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row>
    <row r="87" spans="1:199" x14ac:dyDescent="0.2">
      <c r="A87" s="1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row>
    <row r="88" spans="1:199" x14ac:dyDescent="0.2">
      <c r="A88" s="1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row>
    <row r="89" spans="1:199" x14ac:dyDescent="0.2">
      <c r="A89" s="1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row>
    <row r="90" spans="1:199" x14ac:dyDescent="0.2">
      <c r="A90" s="106"/>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row>
    <row r="91" spans="1:199" x14ac:dyDescent="0.2">
      <c r="A91" s="106"/>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row>
    <row r="92" spans="1:199" x14ac:dyDescent="0.2">
      <c r="A92" s="106"/>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row>
    <row r="93" spans="1:199" x14ac:dyDescent="0.2">
      <c r="A93" s="106"/>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row>
    <row r="94" spans="1:199" x14ac:dyDescent="0.2">
      <c r="A94" s="106"/>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row>
    <row r="95" spans="1:199" x14ac:dyDescent="0.2">
      <c r="A95" s="106"/>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row>
    <row r="96" spans="1:199" x14ac:dyDescent="0.2">
      <c r="A96" s="10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row>
    <row r="97" spans="1:199"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row>
    <row r="98" spans="1:199"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row>
    <row r="99" spans="1:199"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row>
    <row r="100" spans="1:199"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row>
    <row r="101" spans="1:199"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row>
    <row r="102" spans="1:199"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row>
    <row r="103" spans="1:199"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row>
    <row r="104" spans="1:199"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row>
    <row r="105" spans="1:199"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row>
    <row r="106" spans="1:199"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row>
    <row r="107" spans="1:199"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row>
    <row r="108" spans="1:199"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row>
    <row r="109" spans="1:199"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row>
    <row r="110" spans="1:199"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row>
    <row r="111" spans="1:199"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row>
    <row r="112" spans="1:199"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row>
    <row r="113" spans="1:199"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row>
    <row r="114" spans="1:199"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row>
    <row r="115" spans="1:199"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row>
    <row r="116" spans="1:199"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row>
    <row r="117" spans="1:199"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row>
    <row r="118" spans="1:199"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row>
    <row r="119" spans="1:199"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row>
    <row r="120" spans="1:199"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row>
    <row r="121" spans="1:199"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row>
    <row r="122" spans="1:199"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row>
    <row r="123" spans="1:199"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row>
    <row r="124" spans="1:199"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row>
    <row r="125" spans="1:199"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row>
    <row r="126" spans="1:199"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row>
    <row r="127" spans="1:199"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row>
    <row r="128" spans="1:199"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row>
    <row r="129" spans="1:199"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row>
    <row r="130" spans="1:199"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row>
    <row r="131" spans="1:199"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row>
    <row r="132" spans="1:199"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row>
    <row r="133" spans="1:199"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row>
    <row r="134" spans="1:199"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row>
    <row r="135" spans="1:199"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row>
    <row r="136" spans="1:199"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row>
    <row r="137" spans="1:199"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row>
    <row r="138" spans="1:199"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row>
    <row r="139" spans="1:199"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row>
    <row r="140" spans="1:199"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row>
    <row r="141" spans="1:199"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row>
    <row r="142" spans="1:199"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row>
    <row r="143" spans="1:199"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row>
    <row r="144" spans="1:199"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row>
    <row r="145" spans="1:199"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row>
    <row r="146" spans="1:199"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row>
    <row r="147" spans="1:199"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row>
    <row r="148" spans="1:199"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row>
    <row r="149" spans="1:199"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row>
    <row r="150" spans="1:199"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row>
    <row r="151" spans="1:199"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row>
    <row r="152" spans="1:199"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row>
    <row r="153" spans="1:199"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row>
    <row r="154" spans="1:199"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row>
    <row r="155" spans="1:199"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row>
    <row r="156" spans="1:199"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156"/>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200" width="9.5703125" style="106" customWidth="1"/>
  </cols>
  <sheetData>
    <row r="1" spans="1:200" ht="24" x14ac:dyDescent="0.2">
      <c r="A1" s="47" t="s">
        <v>50</v>
      </c>
    </row>
    <row r="2" spans="1:200" ht="25.5" customHeight="1" x14ac:dyDescent="0.2">
      <c r="A2" s="132" t="s">
        <v>197</v>
      </c>
    </row>
    <row r="3" spans="1:200" x14ac:dyDescent="0.2">
      <c r="A3" s="132" t="s">
        <v>240</v>
      </c>
    </row>
    <row r="4" spans="1:200" ht="21.75" customHeight="1" x14ac:dyDescent="0.2">
      <c r="A4" s="74" t="s">
        <v>52</v>
      </c>
      <c r="B4" s="73" t="e">
        <f>'Stay&amp;Get 4=3 | FIT18+25 мант'!B4</f>
        <v>#REF!</v>
      </c>
      <c r="C4" s="73" t="e">
        <f>'Stay&amp;Get 4=3 | FIT18+25 мант'!C4</f>
        <v>#REF!</v>
      </c>
      <c r="D4" s="73" t="e">
        <f>'Stay&amp;Get 4=3 | FIT18+25 мант'!D4</f>
        <v>#REF!</v>
      </c>
      <c r="E4" s="73" t="e">
        <f>'Stay&amp;Get 4=3 | FIT18+25 мант'!E4</f>
        <v>#REF!</v>
      </c>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row>
    <row r="5" spans="1:200" ht="21.75" customHeight="1" x14ac:dyDescent="0.2">
      <c r="A5" s="74"/>
      <c r="B5" s="73" t="e">
        <f>'Stay&amp;Get 4=3 | FIT18+25 мант'!B5</f>
        <v>#REF!</v>
      </c>
      <c r="C5" s="73" t="e">
        <f>'Stay&amp;Get 4=3 | FIT18+25 мант'!C5</f>
        <v>#REF!</v>
      </c>
      <c r="D5" s="73" t="e">
        <f>'Stay&amp;Get 4=3 | FIT18+25 мант'!D5</f>
        <v>#REF!</v>
      </c>
      <c r="E5" s="73" t="e">
        <f>'Stay&amp;Get 4=3 | FIT18+25 мант'!E5</f>
        <v>#REF!</v>
      </c>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row>
    <row r="6" spans="1:200" s="11" customFormat="1" x14ac:dyDescent="0.2">
      <c r="A6" s="33" t="s">
        <v>53</v>
      </c>
      <c r="B6" s="136"/>
      <c r="C6" s="136"/>
      <c r="D6" s="136"/>
      <c r="E6" s="136"/>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row>
    <row r="7" spans="1:200" s="11" customFormat="1" x14ac:dyDescent="0.2">
      <c r="A7" s="42">
        <v>1</v>
      </c>
      <c r="B7" s="84" t="e">
        <f>'BAR BB| Open rates'!#REF!*0.75*0.85+35</f>
        <v>#REF!</v>
      </c>
      <c r="C7" s="84" t="e">
        <f>'BAR BB| Open rates'!#REF!*0.75*0.85+35</f>
        <v>#REF!</v>
      </c>
      <c r="D7" s="84" t="e">
        <f>'BAR BB| Open rates'!#REF!*0.75*0.85+35</f>
        <v>#REF!</v>
      </c>
      <c r="E7" s="84" t="e">
        <f>'BAR BB| Open rates'!#REF!*0.75*0.85+35</f>
        <v>#REF!</v>
      </c>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row>
    <row r="8" spans="1:200" s="11" customFormat="1" x14ac:dyDescent="0.2">
      <c r="A8" s="42">
        <v>2</v>
      </c>
      <c r="B8" s="84" t="e">
        <f>'BAR BB| Open rates'!#REF!*0.75*0.85+35</f>
        <v>#REF!</v>
      </c>
      <c r="C8" s="84" t="e">
        <f>'BAR BB| Open rates'!#REF!*0.75*0.85+35</f>
        <v>#REF!</v>
      </c>
      <c r="D8" s="84" t="e">
        <f>'BAR BB| Open rates'!#REF!*0.75*0.85+35</f>
        <v>#REF!</v>
      </c>
      <c r="E8" s="84" t="e">
        <f>'BAR BB| Open rates'!#REF!*0.75*0.85+35</f>
        <v>#REF!</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row>
    <row r="9" spans="1:200" s="11" customFormat="1" x14ac:dyDescent="0.2">
      <c r="A9" s="33" t="s">
        <v>54</v>
      </c>
      <c r="B9" s="84"/>
      <c r="C9" s="84"/>
      <c r="D9" s="84"/>
      <c r="E9" s="84"/>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row>
    <row r="10" spans="1:200" s="11" customFormat="1" x14ac:dyDescent="0.2">
      <c r="A10" s="42">
        <v>1</v>
      </c>
      <c r="B10" s="84" t="e">
        <f>'BAR BB| Open rates'!#REF!*0.75*0.85+35</f>
        <v>#REF!</v>
      </c>
      <c r="C10" s="84" t="e">
        <f>'BAR BB| Open rates'!#REF!*0.75*0.85+35</f>
        <v>#REF!</v>
      </c>
      <c r="D10" s="84" t="e">
        <f>'BAR BB| Open rates'!#REF!*0.75*0.85+35</f>
        <v>#REF!</v>
      </c>
      <c r="E10" s="84" t="e">
        <f>'BAR BB| Open rates'!#REF!*0.75*0.85+35</f>
        <v>#REF!</v>
      </c>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row>
    <row r="11" spans="1:200" s="11" customFormat="1" x14ac:dyDescent="0.2">
      <c r="A11" s="42">
        <v>2</v>
      </c>
      <c r="B11" s="84" t="e">
        <f>'BAR BB| Open rates'!#REF!*0.75*0.85+35</f>
        <v>#REF!</v>
      </c>
      <c r="C11" s="84" t="e">
        <f>'BAR BB| Open rates'!#REF!*0.75*0.85+35</f>
        <v>#REF!</v>
      </c>
      <c r="D11" s="84" t="e">
        <f>'BAR BB| Open rates'!#REF!*0.75*0.85+35</f>
        <v>#REF!</v>
      </c>
      <c r="E11" s="84" t="e">
        <f>'BAR BB| Open rates'!#REF!*0.75*0.85+35</f>
        <v>#REF!</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row>
    <row r="12" spans="1:200" s="11" customFormat="1" x14ac:dyDescent="0.2">
      <c r="A12" s="33" t="s">
        <v>151</v>
      </c>
      <c r="B12" s="84"/>
      <c r="C12" s="84"/>
      <c r="D12" s="84"/>
      <c r="E12" s="84"/>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row>
    <row r="13" spans="1:200" s="11" customFormat="1" x14ac:dyDescent="0.2">
      <c r="A13" s="42">
        <v>1</v>
      </c>
      <c r="B13" s="84" t="e">
        <f>'BAR BB| Open rates'!#REF!*0.75*0.85+35</f>
        <v>#REF!</v>
      </c>
      <c r="C13" s="84" t="e">
        <f>'BAR BB| Open rates'!#REF!*0.75*0.85+35</f>
        <v>#REF!</v>
      </c>
      <c r="D13" s="84" t="e">
        <f>'BAR BB| Open rates'!#REF!*0.75*0.85+35</f>
        <v>#REF!</v>
      </c>
      <c r="E13" s="84" t="e">
        <f>'BAR BB| Open rates'!#REF!*0.75*0.85+35</f>
        <v>#REF!</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row>
    <row r="14" spans="1:200" s="11" customFormat="1" x14ac:dyDescent="0.2">
      <c r="A14" s="42">
        <v>2</v>
      </c>
      <c r="B14" s="84" t="e">
        <f>'BAR BB| Open rates'!#REF!*0.75*0.85+35</f>
        <v>#REF!</v>
      </c>
      <c r="C14" s="84" t="e">
        <f>'BAR BB| Open rates'!#REF!*0.75*0.85+35</f>
        <v>#REF!</v>
      </c>
      <c r="D14" s="84" t="e">
        <f>'BAR BB| Open rates'!#REF!*0.75*0.85+35</f>
        <v>#REF!</v>
      </c>
      <c r="E14" s="84" t="e">
        <f>'BAR BB| Open rates'!#REF!*0.75*0.85+35</f>
        <v>#REF!</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row>
    <row r="15" spans="1:200" x14ac:dyDescent="0.2">
      <c r="A15" s="123"/>
    </row>
    <row r="16" spans="1:200" x14ac:dyDescent="0.2">
      <c r="A16" s="231"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row>
    <row r="17" spans="1:200" x14ac:dyDescent="0.2">
      <c r="A17" s="231"/>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row>
    <row r="18" spans="1:200" s="11" customFormat="1" ht="12.75" customHeight="1" x14ac:dyDescent="0.2"/>
    <row r="19" spans="1:200" x14ac:dyDescent="0.2">
      <c r="A19" s="156" t="s">
        <v>80</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row>
    <row r="20" spans="1:200" ht="24" x14ac:dyDescent="0.2">
      <c r="A20" s="152" t="s">
        <v>267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row>
    <row r="21" spans="1:200" ht="24" x14ac:dyDescent="0.2">
      <c r="A21" s="152" t="s">
        <v>266</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row>
    <row r="22" spans="1:200" x14ac:dyDescent="0.2">
      <c r="A22" s="106"/>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row>
    <row r="23" spans="1:200" x14ac:dyDescent="0.2">
      <c r="A23" s="137" t="s">
        <v>58</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row>
    <row r="24" spans="1:200" s="155" customFormat="1" ht="35.25" customHeight="1" x14ac:dyDescent="0.2">
      <c r="A24" s="138" t="s">
        <v>163</v>
      </c>
    </row>
    <row r="25" spans="1:200" s="155" customFormat="1" ht="35.25" customHeight="1" x14ac:dyDescent="0.2">
      <c r="A25" s="150" t="s">
        <v>188</v>
      </c>
    </row>
    <row r="26" spans="1:200" s="155" customFormat="1" ht="35.25" customHeight="1" x14ac:dyDescent="0.2">
      <c r="A26" s="138" t="s">
        <v>164</v>
      </c>
    </row>
    <row r="27" spans="1:200" s="155" customFormat="1" ht="13.5" customHeight="1" x14ac:dyDescent="0.2">
      <c r="A27" s="138" t="s">
        <v>165</v>
      </c>
    </row>
    <row r="28" spans="1:200" s="155" customFormat="1" ht="35.25" customHeight="1" x14ac:dyDescent="0.2">
      <c r="A28" s="138" t="s">
        <v>162</v>
      </c>
    </row>
    <row r="29" spans="1:200" x14ac:dyDescent="0.2">
      <c r="A29" s="145" t="s">
        <v>102</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row>
    <row r="30" spans="1:200" x14ac:dyDescent="0.2">
      <c r="A30" s="106"/>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row>
    <row r="31" spans="1:200" x14ac:dyDescent="0.2">
      <c r="A31" s="139" t="s">
        <v>65</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row>
    <row r="32" spans="1:200" x14ac:dyDescent="0.2">
      <c r="A32" s="232" t="s">
        <v>223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row>
    <row r="33" spans="1:200" x14ac:dyDescent="0.2">
      <c r="A33" s="2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row>
    <row r="34" spans="1:200" x14ac:dyDescent="0.2">
      <c r="A34" s="233"/>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row>
    <row r="35" spans="1:200" x14ac:dyDescent="0.2">
      <c r="A35" s="233"/>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row>
    <row r="36" spans="1:200" x14ac:dyDescent="0.2">
      <c r="A36" s="23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row>
    <row r="37" spans="1:200" x14ac:dyDescent="0.2">
      <c r="A37" s="233"/>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row>
    <row r="38" spans="1:200" x14ac:dyDescent="0.2">
      <c r="A38" s="233"/>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row>
    <row r="39" spans="1:200" x14ac:dyDescent="0.2">
      <c r="A39" s="233"/>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row>
    <row r="40" spans="1:200" x14ac:dyDescent="0.2">
      <c r="A40" s="233"/>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row>
    <row r="41" spans="1:200" x14ac:dyDescent="0.2">
      <c r="A41" s="233"/>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row>
    <row r="42" spans="1:200" x14ac:dyDescent="0.2">
      <c r="A42" s="23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row>
    <row r="43" spans="1:200" x14ac:dyDescent="0.2">
      <c r="A43" s="23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row>
    <row r="44" spans="1:200" x14ac:dyDescent="0.2">
      <c r="A44" s="23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x14ac:dyDescent="0.2">
      <c r="A45" s="233"/>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row>
    <row r="46" spans="1:200" ht="21" customHeight="1" x14ac:dyDescent="0.2">
      <c r="A46" s="139"/>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row>
    <row r="47" spans="1:200" ht="21" customHeight="1" x14ac:dyDescent="0.2">
      <c r="A47" s="171" t="s">
        <v>195</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row>
    <row r="48" spans="1:200" ht="21" customHeight="1" x14ac:dyDescent="0.2">
      <c r="A48" s="139"/>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row>
    <row r="49" spans="1:200" ht="21" customHeight="1" x14ac:dyDescent="0.2">
      <c r="A49" s="171" t="s">
        <v>196</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row>
    <row r="50" spans="1:200" x14ac:dyDescent="0.2">
      <c r="A50" s="106"/>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row>
    <row r="51" spans="1:200" x14ac:dyDescent="0.2">
      <c r="A51" s="106"/>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row>
    <row r="52" spans="1:200" x14ac:dyDescent="0.2">
      <c r="A52" s="106"/>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row>
    <row r="53" spans="1:200" x14ac:dyDescent="0.2">
      <c r="A53" s="106"/>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row>
    <row r="54" spans="1:200" x14ac:dyDescent="0.2">
      <c r="A54" s="106"/>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row>
    <row r="55" spans="1:200" x14ac:dyDescent="0.2">
      <c r="A55" s="106"/>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row>
    <row r="56" spans="1:200" x14ac:dyDescent="0.2">
      <c r="A56" s="10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row>
    <row r="57" spans="1:200" x14ac:dyDescent="0.2">
      <c r="A57" s="106"/>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row>
    <row r="58" spans="1:200" x14ac:dyDescent="0.2">
      <c r="A58" s="106"/>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row>
    <row r="59" spans="1:200" x14ac:dyDescent="0.2">
      <c r="A59" s="106"/>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row>
    <row r="60" spans="1:200" x14ac:dyDescent="0.2">
      <c r="A60" s="106"/>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row>
    <row r="61" spans="1:200" x14ac:dyDescent="0.2">
      <c r="A61" s="106"/>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row>
    <row r="62" spans="1:200" x14ac:dyDescent="0.2">
      <c r="A62" s="106"/>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row>
    <row r="63" spans="1:200" x14ac:dyDescent="0.2">
      <c r="A63" s="106"/>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row>
    <row r="64" spans="1:200" x14ac:dyDescent="0.2">
      <c r="A64" s="106"/>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row>
    <row r="65" spans="1:200" x14ac:dyDescent="0.2">
      <c r="A65" s="106"/>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row>
    <row r="66" spans="1:200" x14ac:dyDescent="0.2">
      <c r="A66" s="10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row>
    <row r="67" spans="1:200" x14ac:dyDescent="0.2">
      <c r="A67" s="106"/>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row>
    <row r="68" spans="1:200" x14ac:dyDescent="0.2">
      <c r="A68" s="106"/>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row>
    <row r="69" spans="1:200" x14ac:dyDescent="0.2">
      <c r="A69" s="106"/>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row>
    <row r="70" spans="1:200" x14ac:dyDescent="0.2">
      <c r="A70" s="106"/>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row>
    <row r="71" spans="1:200" x14ac:dyDescent="0.2">
      <c r="A71" s="106"/>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row>
    <row r="72" spans="1:200" x14ac:dyDescent="0.2">
      <c r="A72" s="106"/>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row>
    <row r="73" spans="1:200" x14ac:dyDescent="0.2">
      <c r="A73" s="106"/>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row>
    <row r="74" spans="1:200" x14ac:dyDescent="0.2">
      <c r="A74" s="106"/>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row>
    <row r="75" spans="1:200" x14ac:dyDescent="0.2">
      <c r="A75" s="106"/>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row>
    <row r="76" spans="1:200" x14ac:dyDescent="0.2">
      <c r="A76" s="10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row>
    <row r="77" spans="1:200" x14ac:dyDescent="0.2">
      <c r="A77" s="106"/>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row>
    <row r="78" spans="1:200" x14ac:dyDescent="0.2">
      <c r="A78" s="106"/>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row>
    <row r="79" spans="1:200" x14ac:dyDescent="0.2">
      <c r="A79" s="106"/>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row>
    <row r="80" spans="1:200" x14ac:dyDescent="0.2">
      <c r="A80" s="10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row>
    <row r="81" spans="1:200" x14ac:dyDescent="0.2">
      <c r="A81" s="106"/>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row>
    <row r="82" spans="1:200" x14ac:dyDescent="0.2">
      <c r="A82" s="106"/>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row>
    <row r="83" spans="1:200" x14ac:dyDescent="0.2">
      <c r="A83" s="106"/>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row>
    <row r="84" spans="1:200" x14ac:dyDescent="0.2">
      <c r="A84" s="106"/>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row>
    <row r="85" spans="1:200" x14ac:dyDescent="0.2">
      <c r="A85" s="106"/>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row>
    <row r="86" spans="1:200" x14ac:dyDescent="0.2">
      <c r="A86" s="1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row>
    <row r="87" spans="1:200" x14ac:dyDescent="0.2">
      <c r="A87" s="1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row>
    <row r="88" spans="1:200" x14ac:dyDescent="0.2">
      <c r="A88" s="1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row>
    <row r="89" spans="1:200" x14ac:dyDescent="0.2">
      <c r="A89" s="1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row>
    <row r="90" spans="1:200" x14ac:dyDescent="0.2">
      <c r="A90" s="106"/>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row>
    <row r="91" spans="1:200" x14ac:dyDescent="0.2">
      <c r="A91" s="106"/>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row>
    <row r="92" spans="1:200" x14ac:dyDescent="0.2">
      <c r="A92" s="106"/>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row>
    <row r="93" spans="1:200" x14ac:dyDescent="0.2">
      <c r="A93" s="106"/>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row>
    <row r="94" spans="1:200" x14ac:dyDescent="0.2">
      <c r="A94" s="106"/>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row>
    <row r="95" spans="1:200" x14ac:dyDescent="0.2">
      <c r="A95" s="106"/>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row>
    <row r="96" spans="1:200" x14ac:dyDescent="0.2">
      <c r="A96" s="10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row>
    <row r="97" spans="1:200"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row>
    <row r="98" spans="1:200"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row>
    <row r="99" spans="1:200"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row>
    <row r="100" spans="1:200"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row>
    <row r="101" spans="1:200"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row>
    <row r="102" spans="1:200"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row>
    <row r="103" spans="1:200"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row>
    <row r="104" spans="1:200"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row>
    <row r="105" spans="1:200"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row>
    <row r="106" spans="1:200"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row>
    <row r="107" spans="1:200"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row>
    <row r="108" spans="1:200"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row>
    <row r="109" spans="1:200"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row>
    <row r="110" spans="1:200"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row>
    <row r="111" spans="1:200"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row>
    <row r="112" spans="1:200"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row>
    <row r="113" spans="1:200"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row>
    <row r="114" spans="1:200"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row>
    <row r="115" spans="1:200"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row>
    <row r="116" spans="1:200"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row>
    <row r="117" spans="1:200"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row>
    <row r="118" spans="1:200"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row>
    <row r="119" spans="1:200"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row>
    <row r="120" spans="1:200"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row>
    <row r="121" spans="1:200"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row>
    <row r="122" spans="1:200"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row>
    <row r="123" spans="1:200"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row>
    <row r="124" spans="1:200"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row>
    <row r="125" spans="1:200"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row>
    <row r="126" spans="1:200"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row>
    <row r="127" spans="1:200"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row>
    <row r="128" spans="1:200"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row>
    <row r="129" spans="1:200"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row>
    <row r="130" spans="1:200"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row>
    <row r="131" spans="1:200"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row>
    <row r="132" spans="1:200"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row>
    <row r="133" spans="1:200"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row>
    <row r="134" spans="1:200"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row>
    <row r="135" spans="1:200"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row>
    <row r="136" spans="1:200"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row>
    <row r="137" spans="1:200"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row>
    <row r="138" spans="1:200"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row>
    <row r="139" spans="1:200"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row>
    <row r="140" spans="1:200"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row>
    <row r="141" spans="1:200"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row>
    <row r="142" spans="1:200"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row>
    <row r="143" spans="1:200"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row>
    <row r="144" spans="1:200"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row>
    <row r="145" spans="1:200"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row>
    <row r="146" spans="1:200"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row>
    <row r="147" spans="1:200"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row>
    <row r="148" spans="1:200"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row>
    <row r="149" spans="1:200"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row>
    <row r="150" spans="1:200"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row>
    <row r="151" spans="1:200"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row>
    <row r="152" spans="1:200"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row>
    <row r="153" spans="1:200"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row>
    <row r="154" spans="1:200"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row>
    <row r="155" spans="1:200"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row>
    <row r="156" spans="1:200"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59"/>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5" width="9.5703125" customWidth="1"/>
  </cols>
  <sheetData>
    <row r="1" spans="1:5" ht="24" x14ac:dyDescent="0.2">
      <c r="A1" s="47" t="s">
        <v>50</v>
      </c>
    </row>
    <row r="2" spans="1:5" ht="25.5" customHeight="1" x14ac:dyDescent="0.2">
      <c r="A2" s="132" t="s">
        <v>197</v>
      </c>
    </row>
    <row r="3" spans="1:5" x14ac:dyDescent="0.2">
      <c r="A3" s="132" t="s">
        <v>185</v>
      </c>
    </row>
    <row r="4" spans="1:5" ht="21.75" customHeight="1" x14ac:dyDescent="0.2">
      <c r="A4" s="74" t="s">
        <v>52</v>
      </c>
      <c r="B4" s="73" t="e">
        <f>'Stay&amp;Get 4=3 | FIT20+35 мант '!B4</f>
        <v>#REF!</v>
      </c>
      <c r="C4" s="73" t="e">
        <f>'Stay&amp;Get 4=3 | FIT20+35 мант '!C4</f>
        <v>#REF!</v>
      </c>
      <c r="D4" s="73" t="e">
        <f>'Stay&amp;Get 4=3 | FIT20+35 мант '!D4</f>
        <v>#REF!</v>
      </c>
      <c r="E4" s="73" t="e">
        <f>'Stay&amp;Get 4=3 | FIT20+35 мант '!E4</f>
        <v>#REF!</v>
      </c>
    </row>
    <row r="5" spans="1:5" ht="21.75" customHeight="1" x14ac:dyDescent="0.2">
      <c r="A5" s="74"/>
      <c r="B5" s="73" t="e">
        <f>'Stay&amp;Get 4=3 | FIT20+35 мант '!B5</f>
        <v>#REF!</v>
      </c>
      <c r="C5" s="73" t="e">
        <f>'Stay&amp;Get 4=3 | FIT20+35 мант '!C5</f>
        <v>#REF!</v>
      </c>
      <c r="D5" s="73" t="e">
        <f>'Stay&amp;Get 4=3 | FIT20+35 мант '!D5</f>
        <v>#REF!</v>
      </c>
      <c r="E5" s="73" t="e">
        <f>'Stay&amp;Get 4=3 | FIT20+35 мант '!E5</f>
        <v>#REF!</v>
      </c>
    </row>
    <row r="6" spans="1:5" s="11" customFormat="1" x14ac:dyDescent="0.2">
      <c r="A6" s="33" t="s">
        <v>53</v>
      </c>
      <c r="B6" s="136"/>
      <c r="C6" s="136"/>
      <c r="D6" s="136"/>
      <c r="E6" s="136"/>
    </row>
    <row r="7" spans="1:5" s="11" customFormat="1" x14ac:dyDescent="0.2">
      <c r="A7" s="42">
        <v>1</v>
      </c>
      <c r="B7" s="84" t="e">
        <f>'BAR BB| Open rates'!#REF!*0.75*0.9</f>
        <v>#REF!</v>
      </c>
      <c r="C7" s="84" t="e">
        <f>'BAR BB| Open rates'!#REF!*0.75*0.9</f>
        <v>#REF!</v>
      </c>
      <c r="D7" s="84" t="e">
        <f>'BAR BB| Open rates'!#REF!*0.75*0.9</f>
        <v>#REF!</v>
      </c>
      <c r="E7" s="84" t="e">
        <f>'BAR BB| Open rates'!#REF!*0.75*0.9</f>
        <v>#REF!</v>
      </c>
    </row>
    <row r="8" spans="1:5" s="11" customFormat="1" x14ac:dyDescent="0.2">
      <c r="A8" s="42">
        <v>2</v>
      </c>
      <c r="B8" s="84" t="e">
        <f>'BAR BB| Open rates'!#REF!*0.75*0.9</f>
        <v>#REF!</v>
      </c>
      <c r="C8" s="84" t="e">
        <f>'BAR BB| Open rates'!#REF!*0.75*0.9</f>
        <v>#REF!</v>
      </c>
      <c r="D8" s="84" t="e">
        <f>'BAR BB| Open rates'!#REF!*0.75*0.9</f>
        <v>#REF!</v>
      </c>
      <c r="E8" s="84" t="e">
        <f>'BAR BB| Open rates'!#REF!*0.75*0.9</f>
        <v>#REF!</v>
      </c>
    </row>
    <row r="9" spans="1:5" s="11" customFormat="1" x14ac:dyDescent="0.2">
      <c r="A9" s="33" t="s">
        <v>54</v>
      </c>
      <c r="B9" s="84"/>
      <c r="C9" s="84"/>
      <c r="D9" s="84"/>
      <c r="E9" s="84"/>
    </row>
    <row r="10" spans="1:5" s="11" customFormat="1" x14ac:dyDescent="0.2">
      <c r="A10" s="42">
        <v>1</v>
      </c>
      <c r="B10" s="84" t="e">
        <f>'BAR BB| Open rates'!#REF!*0.75*0.9</f>
        <v>#REF!</v>
      </c>
      <c r="C10" s="84" t="e">
        <f>'BAR BB| Open rates'!#REF!*0.75*0.9</f>
        <v>#REF!</v>
      </c>
      <c r="D10" s="84" t="e">
        <f>'BAR BB| Open rates'!#REF!*0.75*0.9</f>
        <v>#REF!</v>
      </c>
      <c r="E10" s="84" t="e">
        <f>'BAR BB| Open rates'!#REF!*0.75*0.9</f>
        <v>#REF!</v>
      </c>
    </row>
    <row r="11" spans="1:5" s="11" customFormat="1" x14ac:dyDescent="0.2">
      <c r="A11" s="42">
        <v>2</v>
      </c>
      <c r="B11" s="84" t="e">
        <f>'BAR BB| Open rates'!#REF!*0.75*0.9</f>
        <v>#REF!</v>
      </c>
      <c r="C11" s="84" t="e">
        <f>'BAR BB| Open rates'!#REF!*0.75*0.9</f>
        <v>#REF!</v>
      </c>
      <c r="D11" s="84" t="e">
        <f>'BAR BB| Open rates'!#REF!*0.75*0.9</f>
        <v>#REF!</v>
      </c>
      <c r="E11" s="84" t="e">
        <f>'BAR BB| Open rates'!#REF!*0.75*0.9</f>
        <v>#REF!</v>
      </c>
    </row>
    <row r="12" spans="1:5" s="11" customFormat="1" x14ac:dyDescent="0.2">
      <c r="A12" s="33" t="s">
        <v>151</v>
      </c>
      <c r="B12" s="84"/>
      <c r="C12" s="84"/>
      <c r="D12" s="84"/>
      <c r="E12" s="84"/>
    </row>
    <row r="13" spans="1:5" s="11" customFormat="1" x14ac:dyDescent="0.2">
      <c r="A13" s="42">
        <v>1</v>
      </c>
      <c r="B13" s="84" t="e">
        <f>'BAR BB| Open rates'!#REF!*0.75*0.9</f>
        <v>#REF!</v>
      </c>
      <c r="C13" s="84" t="e">
        <f>'BAR BB| Open rates'!#REF!*0.75*0.9</f>
        <v>#REF!</v>
      </c>
      <c r="D13" s="84" t="e">
        <f>'BAR BB| Open rates'!#REF!*0.75*0.9</f>
        <v>#REF!</v>
      </c>
      <c r="E13" s="84" t="e">
        <f>'BAR BB| Open rates'!#REF!*0.75*0.9</f>
        <v>#REF!</v>
      </c>
    </row>
    <row r="14" spans="1:5" s="11" customFormat="1" x14ac:dyDescent="0.2">
      <c r="A14" s="42">
        <v>2</v>
      </c>
      <c r="B14" s="84" t="e">
        <f>'BAR BB| Open rates'!#REF!*0.75*0.9</f>
        <v>#REF!</v>
      </c>
      <c r="C14" s="84" t="e">
        <f>'BAR BB| Open rates'!#REF!*0.75*0.9</f>
        <v>#REF!</v>
      </c>
      <c r="D14" s="84" t="e">
        <f>'BAR BB| Open rates'!#REF!*0.75*0.9</f>
        <v>#REF!</v>
      </c>
      <c r="E14" s="84" t="e">
        <f>'BAR BB| Open rates'!#REF!*0.75*0.9</f>
        <v>#REF!</v>
      </c>
    </row>
    <row r="15" spans="1:5" x14ac:dyDescent="0.2">
      <c r="A15" s="123"/>
    </row>
    <row r="16" spans="1:5" x14ac:dyDescent="0.2">
      <c r="A16" s="231" t="s">
        <v>157</v>
      </c>
    </row>
    <row r="17" spans="1:1" x14ac:dyDescent="0.2">
      <c r="A17" s="231"/>
    </row>
    <row r="18" spans="1:1" s="11" customFormat="1" ht="12.75" customHeight="1" x14ac:dyDescent="0.2"/>
    <row r="19" spans="1:1" x14ac:dyDescent="0.2">
      <c r="A19" s="156" t="s">
        <v>80</v>
      </c>
    </row>
    <row r="20" spans="1:1" ht="24" x14ac:dyDescent="0.2">
      <c r="A20" s="152" t="s">
        <v>267</v>
      </c>
    </row>
    <row r="21" spans="1:1" ht="24" x14ac:dyDescent="0.2">
      <c r="A21" s="152" t="s">
        <v>266</v>
      </c>
    </row>
    <row r="22" spans="1:1" x14ac:dyDescent="0.2">
      <c r="A22" s="106"/>
    </row>
    <row r="23" spans="1:1" x14ac:dyDescent="0.2">
      <c r="A23" s="137" t="s">
        <v>58</v>
      </c>
    </row>
    <row r="24" spans="1:1" s="155" customFormat="1" ht="35.25" customHeight="1" x14ac:dyDescent="0.2">
      <c r="A24" s="138" t="s">
        <v>163</v>
      </c>
    </row>
    <row r="25" spans="1:1" s="155" customFormat="1" ht="35.25" customHeight="1" x14ac:dyDescent="0.2">
      <c r="A25" s="150" t="s">
        <v>188</v>
      </c>
    </row>
    <row r="26" spans="1:1" s="155" customFormat="1" ht="35.25" customHeight="1" x14ac:dyDescent="0.2">
      <c r="A26" s="138" t="s">
        <v>164</v>
      </c>
    </row>
    <row r="27" spans="1:1" s="155" customFormat="1" ht="13.5" customHeight="1" x14ac:dyDescent="0.2">
      <c r="A27" s="138" t="s">
        <v>165</v>
      </c>
    </row>
    <row r="28" spans="1:1" s="155" customFormat="1" ht="35.25" customHeight="1" x14ac:dyDescent="0.2">
      <c r="A28" s="138" t="s">
        <v>162</v>
      </c>
    </row>
    <row r="29" spans="1:1" x14ac:dyDescent="0.2">
      <c r="A29" s="145" t="s">
        <v>102</v>
      </c>
    </row>
    <row r="30" spans="1:1" x14ac:dyDescent="0.2">
      <c r="A30" s="106"/>
    </row>
    <row r="31" spans="1:1" x14ac:dyDescent="0.2">
      <c r="A31" s="139" t="s">
        <v>65</v>
      </c>
    </row>
    <row r="32" spans="1:1" x14ac:dyDescent="0.2">
      <c r="A32" s="232" t="s">
        <v>223</v>
      </c>
    </row>
    <row r="33" spans="1:1" x14ac:dyDescent="0.2">
      <c r="A33" s="233"/>
    </row>
    <row r="34" spans="1:1" x14ac:dyDescent="0.2">
      <c r="A34" s="233"/>
    </row>
    <row r="35" spans="1:1" x14ac:dyDescent="0.2">
      <c r="A35" s="233"/>
    </row>
    <row r="36" spans="1:1" x14ac:dyDescent="0.2">
      <c r="A36" s="233"/>
    </row>
    <row r="37" spans="1:1" x14ac:dyDescent="0.2">
      <c r="A37" s="233"/>
    </row>
    <row r="38" spans="1:1" x14ac:dyDescent="0.2">
      <c r="A38" s="233"/>
    </row>
    <row r="39" spans="1:1" x14ac:dyDescent="0.2">
      <c r="A39" s="233"/>
    </row>
    <row r="40" spans="1:1" x14ac:dyDescent="0.2">
      <c r="A40" s="233"/>
    </row>
    <row r="41" spans="1:1" x14ac:dyDescent="0.2">
      <c r="A41" s="233"/>
    </row>
    <row r="42" spans="1:1" x14ac:dyDescent="0.2">
      <c r="A42" s="233"/>
    </row>
    <row r="43" spans="1:1" x14ac:dyDescent="0.2">
      <c r="A43" s="233"/>
    </row>
    <row r="44" spans="1:1" x14ac:dyDescent="0.2">
      <c r="A44" s="233"/>
    </row>
    <row r="45" spans="1:1" x14ac:dyDescent="0.2">
      <c r="A45" s="233"/>
    </row>
    <row r="46" spans="1:1" ht="21" customHeight="1" x14ac:dyDescent="0.2">
      <c r="A46" s="139"/>
    </row>
    <row r="47" spans="1:1" ht="21" customHeight="1" x14ac:dyDescent="0.2">
      <c r="A47" s="171" t="s">
        <v>195</v>
      </c>
    </row>
    <row r="48" spans="1:1" ht="21" customHeight="1" x14ac:dyDescent="0.2">
      <c r="A48" s="139"/>
    </row>
    <row r="49" spans="1:1" ht="21" customHeight="1" x14ac:dyDescent="0.2">
      <c r="A49" s="171" t="s">
        <v>196</v>
      </c>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98" x14ac:dyDescent="0.2">
      <c r="A81" s="106"/>
    </row>
    <row r="82" spans="1:198" x14ac:dyDescent="0.2">
      <c r="A82" s="106"/>
    </row>
    <row r="83" spans="1:198" x14ac:dyDescent="0.2">
      <c r="A83" s="106"/>
    </row>
    <row r="84" spans="1:198" x14ac:dyDescent="0.2">
      <c r="A84" s="106"/>
    </row>
    <row r="85" spans="1:198" x14ac:dyDescent="0.2">
      <c r="A85" s="106"/>
    </row>
    <row r="86" spans="1:198" x14ac:dyDescent="0.2">
      <c r="A86" s="106"/>
    </row>
    <row r="87" spans="1:198" x14ac:dyDescent="0.2">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row>
    <row r="88" spans="1:198" x14ac:dyDescent="0.2">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row>
    <row r="89" spans="1:198" x14ac:dyDescent="0.2">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row>
    <row r="90" spans="1:198" x14ac:dyDescent="0.2">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row>
    <row r="91" spans="1:198" x14ac:dyDescent="0.2">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row>
    <row r="92" spans="1:198" x14ac:dyDescent="0.2">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row>
    <row r="93" spans="1:198" x14ac:dyDescent="0.2">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row>
    <row r="94" spans="1:198" x14ac:dyDescent="0.2">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row>
    <row r="95" spans="1:198" x14ac:dyDescent="0.2">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row>
    <row r="96" spans="1:198" x14ac:dyDescent="0.2">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row>
    <row r="97" spans="2:198" x14ac:dyDescent="0.2">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row>
    <row r="98" spans="2:198" x14ac:dyDescent="0.2">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row>
    <row r="99" spans="2:198" x14ac:dyDescent="0.2">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row>
    <row r="100" spans="2:198" x14ac:dyDescent="0.2">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row>
    <row r="101" spans="2:198" x14ac:dyDescent="0.2">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row>
    <row r="102" spans="2:198" x14ac:dyDescent="0.2">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row>
    <row r="103" spans="2:198" x14ac:dyDescent="0.2">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row>
    <row r="104" spans="2:198" x14ac:dyDescent="0.2">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row>
    <row r="105" spans="2:198" x14ac:dyDescent="0.2">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row>
    <row r="106" spans="2:198" x14ac:dyDescent="0.2">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row>
    <row r="107" spans="2:198" x14ac:dyDescent="0.2">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row>
    <row r="108" spans="2:198" x14ac:dyDescent="0.2">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row>
    <row r="109" spans="2:198" x14ac:dyDescent="0.2">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row>
    <row r="110" spans="2:198" x14ac:dyDescent="0.2">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row>
    <row r="111" spans="2:198" x14ac:dyDescent="0.2">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row>
    <row r="112" spans="2:198" x14ac:dyDescent="0.2">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row>
    <row r="113" spans="2:198" x14ac:dyDescent="0.2">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row>
    <row r="114" spans="2:198" x14ac:dyDescent="0.2">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row>
    <row r="115" spans="2:198" x14ac:dyDescent="0.2">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row>
    <row r="116" spans="2:198" x14ac:dyDescent="0.2">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row>
    <row r="117" spans="2:198" x14ac:dyDescent="0.2">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row>
    <row r="118" spans="2:198" x14ac:dyDescent="0.2">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row>
    <row r="119" spans="2:198" x14ac:dyDescent="0.2">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row>
    <row r="120" spans="2:198" x14ac:dyDescent="0.2">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row>
    <row r="121" spans="2:198" x14ac:dyDescent="0.2">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row>
    <row r="122" spans="2:198" x14ac:dyDescent="0.2">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row>
    <row r="123" spans="2:198" x14ac:dyDescent="0.2">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row>
    <row r="124" spans="2:198" x14ac:dyDescent="0.2">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row>
    <row r="125" spans="2:198" x14ac:dyDescent="0.2">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row>
    <row r="126" spans="2:198" x14ac:dyDescent="0.2">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row>
    <row r="127" spans="2:198" x14ac:dyDescent="0.2">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row>
    <row r="128" spans="2:198" x14ac:dyDescent="0.2">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row>
    <row r="129" spans="2:198" x14ac:dyDescent="0.2">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row>
    <row r="130" spans="2:198" x14ac:dyDescent="0.2">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row>
    <row r="131" spans="2:198" x14ac:dyDescent="0.2">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row>
    <row r="132" spans="2:198" x14ac:dyDescent="0.2">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row>
    <row r="133" spans="2:198" x14ac:dyDescent="0.2">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row>
    <row r="134" spans="2:198" x14ac:dyDescent="0.2">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row>
    <row r="135" spans="2:198" x14ac:dyDescent="0.2">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row>
    <row r="136" spans="2:198" x14ac:dyDescent="0.2">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row>
    <row r="137" spans="2:198" x14ac:dyDescent="0.2">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row>
    <row r="138" spans="2:198" x14ac:dyDescent="0.2">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row>
    <row r="139" spans="2:198" x14ac:dyDescent="0.2">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row>
    <row r="140" spans="2:198" x14ac:dyDescent="0.2">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row>
    <row r="141" spans="2:198" x14ac:dyDescent="0.2">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row>
    <row r="142" spans="2:198" x14ac:dyDescent="0.2">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row>
    <row r="143" spans="2:198" x14ac:dyDescent="0.2">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row>
    <row r="144" spans="2:198" x14ac:dyDescent="0.2">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row>
    <row r="145" spans="2:198" x14ac:dyDescent="0.2">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row>
    <row r="146" spans="2:198" x14ac:dyDescent="0.2">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row>
    <row r="147" spans="2:198" x14ac:dyDescent="0.2">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row>
    <row r="148" spans="2:198" x14ac:dyDescent="0.2">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row>
    <row r="149" spans="2:198" x14ac:dyDescent="0.2">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row>
    <row r="150" spans="2:198" x14ac:dyDescent="0.2">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row>
    <row r="151" spans="2:198" x14ac:dyDescent="0.2">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row>
    <row r="152" spans="2:198" x14ac:dyDescent="0.2">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row>
    <row r="153" spans="2:198" x14ac:dyDescent="0.2">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row>
    <row r="154" spans="2:198" x14ac:dyDescent="0.2">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row>
    <row r="155" spans="2:198" x14ac:dyDescent="0.2">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row>
    <row r="156" spans="2:198" x14ac:dyDescent="0.2">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row>
    <row r="157" spans="2:198" x14ac:dyDescent="0.2">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row>
    <row r="158" spans="2:198" x14ac:dyDescent="0.2">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row>
    <row r="159" spans="2:198" x14ac:dyDescent="0.2">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pane xSplit="1" topLeftCell="B1" activePane="topRight" state="frozen"/>
      <selection activeCell="A10" sqref="A10"/>
      <selection pane="topRight" activeCell="L26" sqref="L26"/>
    </sheetView>
  </sheetViews>
  <sheetFormatPr defaultRowHeight="12.75" x14ac:dyDescent="0.2"/>
  <cols>
    <col min="1" max="1" width="43.85546875" style="5" customWidth="1"/>
    <col min="2" max="3" width="9.5703125" customWidth="1"/>
    <col min="4" max="5" width="10.140625" customWidth="1"/>
  </cols>
  <sheetData>
    <row r="1" spans="1:5" ht="24" x14ac:dyDescent="0.2">
      <c r="A1" s="47" t="s">
        <v>50</v>
      </c>
    </row>
    <row r="2" spans="1:5" ht="25.5" customHeight="1" x14ac:dyDescent="0.2">
      <c r="A2" s="132" t="s">
        <v>197</v>
      </c>
    </row>
    <row r="3" spans="1:5" x14ac:dyDescent="0.2">
      <c r="A3" s="132" t="s">
        <v>161</v>
      </c>
    </row>
    <row r="4" spans="1:5" ht="21.75" customHeight="1" x14ac:dyDescent="0.2">
      <c r="A4" s="74" t="s">
        <v>52</v>
      </c>
      <c r="B4" s="73" t="e">
        <f>'Stay&amp;Get 4=3 | FIT15'!B4</f>
        <v>#REF!</v>
      </c>
      <c r="C4" s="73" t="e">
        <f>'Stay&amp;Get 4=3 | FIT15'!C4</f>
        <v>#REF!</v>
      </c>
      <c r="D4" s="73" t="e">
        <f>'Stay&amp;Get 4=3 | FIT15'!D4</f>
        <v>#REF!</v>
      </c>
      <c r="E4" s="73" t="e">
        <f>'Stay&amp;Get 4=3 | FIT15'!E4</f>
        <v>#REF!</v>
      </c>
    </row>
    <row r="5" spans="1:5" ht="21.75" customHeight="1" x14ac:dyDescent="0.2">
      <c r="A5" s="74"/>
      <c r="B5" s="73" t="e">
        <f>'Stay&amp;Get 4=3 | FIT15'!B5</f>
        <v>#REF!</v>
      </c>
      <c r="C5" s="73" t="e">
        <f>'Stay&amp;Get 4=3 | FIT15'!C5</f>
        <v>#REF!</v>
      </c>
      <c r="D5" s="73" t="e">
        <f>'Stay&amp;Get 4=3 | FIT15'!D5</f>
        <v>#REF!</v>
      </c>
      <c r="E5" s="73" t="e">
        <f>'Stay&amp;Get 4=3 | FIT15'!E5</f>
        <v>#REF!</v>
      </c>
    </row>
    <row r="6" spans="1:5" s="11" customFormat="1" x14ac:dyDescent="0.2">
      <c r="A6" s="33" t="s">
        <v>53</v>
      </c>
      <c r="B6" s="136"/>
      <c r="C6" s="136"/>
      <c r="D6" s="136"/>
      <c r="E6" s="136"/>
    </row>
    <row r="7" spans="1:5" s="11" customFormat="1" x14ac:dyDescent="0.2">
      <c r="A7" s="42">
        <v>1</v>
      </c>
      <c r="B7" s="84" t="e">
        <f>'BAR BB| Open rates'!#REF!*0.75</f>
        <v>#REF!</v>
      </c>
      <c r="C7" s="84" t="e">
        <f>'BAR BB| Open rates'!#REF!*0.75</f>
        <v>#REF!</v>
      </c>
      <c r="D7" s="84" t="e">
        <f>'BAR BB| Open rates'!#REF!*0.75</f>
        <v>#REF!</v>
      </c>
      <c r="E7" s="84" t="e">
        <f>'BAR BB| Open rates'!#REF!*0.75</f>
        <v>#REF!</v>
      </c>
    </row>
    <row r="8" spans="1:5" s="11" customFormat="1" x14ac:dyDescent="0.2">
      <c r="A8" s="42">
        <v>2</v>
      </c>
      <c r="B8" s="84" t="e">
        <f>'BAR BB| Open rates'!#REF!*0.75</f>
        <v>#REF!</v>
      </c>
      <c r="C8" s="84" t="e">
        <f>'BAR BB| Open rates'!#REF!*0.75</f>
        <v>#REF!</v>
      </c>
      <c r="D8" s="84" t="e">
        <f>'BAR BB| Open rates'!#REF!*0.75</f>
        <v>#REF!</v>
      </c>
      <c r="E8" s="84" t="e">
        <f>'BAR BB| Open rates'!#REF!*0.75</f>
        <v>#REF!</v>
      </c>
    </row>
    <row r="9" spans="1:5" s="11" customFormat="1" x14ac:dyDescent="0.2">
      <c r="A9" s="33" t="s">
        <v>54</v>
      </c>
      <c r="B9" s="84"/>
      <c r="C9" s="84"/>
      <c r="D9" s="84"/>
      <c r="E9" s="84"/>
    </row>
    <row r="10" spans="1:5" s="11" customFormat="1" x14ac:dyDescent="0.2">
      <c r="A10" s="42">
        <v>1</v>
      </c>
      <c r="B10" s="84" t="e">
        <f>'BAR BB| Open rates'!#REF!*0.75</f>
        <v>#REF!</v>
      </c>
      <c r="C10" s="84" t="e">
        <f>'BAR BB| Open rates'!#REF!*0.75</f>
        <v>#REF!</v>
      </c>
      <c r="D10" s="84" t="e">
        <f>'BAR BB| Open rates'!#REF!*0.75</f>
        <v>#REF!</v>
      </c>
      <c r="E10" s="84" t="e">
        <f>'BAR BB| Open rates'!#REF!*0.75</f>
        <v>#REF!</v>
      </c>
    </row>
    <row r="11" spans="1:5" s="11" customFormat="1" x14ac:dyDescent="0.2">
      <c r="A11" s="42">
        <v>2</v>
      </c>
      <c r="B11" s="84" t="e">
        <f>'BAR BB| Open rates'!#REF!*0.75</f>
        <v>#REF!</v>
      </c>
      <c r="C11" s="84" t="e">
        <f>'BAR BB| Open rates'!#REF!*0.75</f>
        <v>#REF!</v>
      </c>
      <c r="D11" s="84" t="e">
        <f>'BAR BB| Open rates'!#REF!*0.75</f>
        <v>#REF!</v>
      </c>
      <c r="E11" s="84" t="e">
        <f>'BAR BB| Open rates'!#REF!*0.75</f>
        <v>#REF!</v>
      </c>
    </row>
    <row r="12" spans="1:5" s="11" customFormat="1" x14ac:dyDescent="0.2">
      <c r="A12" s="33" t="s">
        <v>151</v>
      </c>
      <c r="B12" s="84"/>
      <c r="C12" s="84"/>
      <c r="D12" s="84"/>
      <c r="E12" s="84"/>
    </row>
    <row r="13" spans="1:5" s="11" customFormat="1" x14ac:dyDescent="0.2">
      <c r="A13" s="42">
        <v>1</v>
      </c>
      <c r="B13" s="84" t="e">
        <f>'BAR BB| Open rates'!#REF!*0.75</f>
        <v>#REF!</v>
      </c>
      <c r="C13" s="84" t="e">
        <f>'BAR BB| Open rates'!#REF!*0.75</f>
        <v>#REF!</v>
      </c>
      <c r="D13" s="84" t="e">
        <f>'BAR BB| Open rates'!#REF!*0.75</f>
        <v>#REF!</v>
      </c>
      <c r="E13" s="84" t="e">
        <f>'BAR BB| Open rates'!#REF!*0.75</f>
        <v>#REF!</v>
      </c>
    </row>
    <row r="14" spans="1:5" s="11" customFormat="1" x14ac:dyDescent="0.2">
      <c r="A14" s="42">
        <v>2</v>
      </c>
      <c r="B14" s="84" t="e">
        <f>'BAR BB| Open rates'!#REF!*0.75</f>
        <v>#REF!</v>
      </c>
      <c r="C14" s="84" t="e">
        <f>'BAR BB| Open rates'!#REF!*0.75</f>
        <v>#REF!</v>
      </c>
      <c r="D14" s="84" t="e">
        <f>'BAR BB| Open rates'!#REF!*0.75</f>
        <v>#REF!</v>
      </c>
      <c r="E14" s="84" t="e">
        <f>'BAR BB| Open rates'!#REF!*0.75</f>
        <v>#REF!</v>
      </c>
    </row>
    <row r="15" spans="1:5" x14ac:dyDescent="0.2">
      <c r="A15" s="123"/>
    </row>
    <row r="16" spans="1:5" x14ac:dyDescent="0.2">
      <c r="A16" s="231" t="s">
        <v>157</v>
      </c>
    </row>
    <row r="17" spans="1:1" x14ac:dyDescent="0.2">
      <c r="A17" s="231"/>
    </row>
    <row r="18" spans="1:1" s="11" customFormat="1" ht="12.75" customHeight="1" x14ac:dyDescent="0.2"/>
    <row r="19" spans="1:1" x14ac:dyDescent="0.2">
      <c r="A19" s="156" t="s">
        <v>80</v>
      </c>
    </row>
    <row r="20" spans="1:1" ht="24" x14ac:dyDescent="0.2">
      <c r="A20" s="152" t="s">
        <v>267</v>
      </c>
    </row>
    <row r="21" spans="1:1" ht="24" x14ac:dyDescent="0.2">
      <c r="A21" s="152" t="s">
        <v>266</v>
      </c>
    </row>
    <row r="22" spans="1:1" x14ac:dyDescent="0.2">
      <c r="A22" s="106"/>
    </row>
    <row r="23" spans="1:1" x14ac:dyDescent="0.2">
      <c r="A23" s="137" t="s">
        <v>58</v>
      </c>
    </row>
    <row r="24" spans="1:1" s="155" customFormat="1" ht="35.25" customHeight="1" x14ac:dyDescent="0.2">
      <c r="A24" s="138" t="s">
        <v>163</v>
      </c>
    </row>
    <row r="25" spans="1:1" s="155" customFormat="1" ht="35.25" customHeight="1" x14ac:dyDescent="0.2">
      <c r="A25" s="150" t="s">
        <v>188</v>
      </c>
    </row>
    <row r="26" spans="1:1" s="155" customFormat="1" ht="35.25" customHeight="1" x14ac:dyDescent="0.2">
      <c r="A26" s="138" t="s">
        <v>164</v>
      </c>
    </row>
    <row r="27" spans="1:1" s="155" customFormat="1" ht="13.5" customHeight="1" x14ac:dyDescent="0.2">
      <c r="A27" s="138" t="s">
        <v>165</v>
      </c>
    </row>
    <row r="28" spans="1:1" s="155" customFormat="1" ht="35.25" customHeight="1" x14ac:dyDescent="0.2">
      <c r="A28" s="138" t="s">
        <v>162</v>
      </c>
    </row>
    <row r="29" spans="1:1" x14ac:dyDescent="0.2">
      <c r="A29" s="145" t="s">
        <v>102</v>
      </c>
    </row>
    <row r="30" spans="1:1" x14ac:dyDescent="0.2">
      <c r="A30" s="106"/>
    </row>
    <row r="31" spans="1:1" x14ac:dyDescent="0.2">
      <c r="A31" s="139" t="s">
        <v>65</v>
      </c>
    </row>
    <row r="32" spans="1:1" x14ac:dyDescent="0.2">
      <c r="A32" s="232" t="s">
        <v>223</v>
      </c>
    </row>
    <row r="33" spans="1:1" x14ac:dyDescent="0.2">
      <c r="A33" s="233"/>
    </row>
    <row r="34" spans="1:1" x14ac:dyDescent="0.2">
      <c r="A34" s="233"/>
    </row>
    <row r="35" spans="1:1" x14ac:dyDescent="0.2">
      <c r="A35" s="233"/>
    </row>
    <row r="36" spans="1:1" x14ac:dyDescent="0.2">
      <c r="A36" s="233"/>
    </row>
    <row r="37" spans="1:1" x14ac:dyDescent="0.2">
      <c r="A37" s="233"/>
    </row>
    <row r="38" spans="1:1" x14ac:dyDescent="0.2">
      <c r="A38" s="233"/>
    </row>
    <row r="39" spans="1:1" x14ac:dyDescent="0.2">
      <c r="A39" s="233"/>
    </row>
    <row r="40" spans="1:1" x14ac:dyDescent="0.2">
      <c r="A40" s="233"/>
    </row>
    <row r="41" spans="1:1" x14ac:dyDescent="0.2">
      <c r="A41" s="233"/>
    </row>
    <row r="42" spans="1:1" x14ac:dyDescent="0.2">
      <c r="A42" s="233"/>
    </row>
    <row r="43" spans="1:1" x14ac:dyDescent="0.2">
      <c r="A43" s="233"/>
    </row>
    <row r="44" spans="1:1" x14ac:dyDescent="0.2">
      <c r="A44" s="233"/>
    </row>
    <row r="45" spans="1:1" x14ac:dyDescent="0.2">
      <c r="A45" s="233"/>
    </row>
    <row r="46" spans="1:1" ht="21" customHeight="1" x14ac:dyDescent="0.2">
      <c r="A46" s="139"/>
    </row>
    <row r="47" spans="1:1" ht="21" customHeight="1" x14ac:dyDescent="0.2">
      <c r="A47" s="171" t="s">
        <v>195</v>
      </c>
    </row>
    <row r="48" spans="1:1" ht="21" customHeight="1" x14ac:dyDescent="0.2">
      <c r="A48" s="139"/>
    </row>
    <row r="49" spans="1:1" ht="21" customHeight="1" x14ac:dyDescent="0.2">
      <c r="A49" s="171" t="s">
        <v>196</v>
      </c>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6"/>
  <sheetViews>
    <sheetView workbookViewId="0">
      <pane xSplit="1" topLeftCell="B1" activePane="topRight" state="frozen"/>
      <selection activeCell="A10" sqref="A10"/>
      <selection pane="topRight" activeCell="E12" sqref="E12"/>
    </sheetView>
  </sheetViews>
  <sheetFormatPr defaultRowHeight="12.75" x14ac:dyDescent="0.2"/>
  <cols>
    <col min="1" max="1" width="43.85546875" style="5" customWidth="1"/>
    <col min="2" max="2" width="10.42578125" customWidth="1"/>
  </cols>
  <sheetData>
    <row r="1" spans="1:2" ht="24" x14ac:dyDescent="0.2">
      <c r="A1" s="47" t="s">
        <v>50</v>
      </c>
    </row>
    <row r="2" spans="1:2" ht="24" x14ac:dyDescent="0.2">
      <c r="A2" s="135" t="s">
        <v>200</v>
      </c>
    </row>
    <row r="3" spans="1:2" ht="21.75" customHeight="1" x14ac:dyDescent="0.2">
      <c r="A3" s="132" t="s">
        <v>193</v>
      </c>
      <c r="B3" s="73" t="e">
        <f>'BAR BB| Open rates'!#REF!</f>
        <v>#REF!</v>
      </c>
    </row>
    <row r="4" spans="1:2"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rates'!#REF!*0.9*0.87+25</f>
        <v>#REF!</v>
      </c>
    </row>
    <row r="7" spans="1:2" s="11" customFormat="1" x14ac:dyDescent="0.2">
      <c r="A7" s="42">
        <v>2</v>
      </c>
      <c r="B7" s="84" t="e">
        <f>'BAR BB| Open rates'!#REF!*0.9*0.87+25</f>
        <v>#REF!</v>
      </c>
    </row>
    <row r="8" spans="1:2" s="11" customFormat="1" x14ac:dyDescent="0.2">
      <c r="A8" s="33" t="s">
        <v>54</v>
      </c>
      <c r="B8" s="84"/>
    </row>
    <row r="9" spans="1:2" s="11" customFormat="1" x14ac:dyDescent="0.2">
      <c r="A9" s="42">
        <v>1</v>
      </c>
      <c r="B9" s="84" t="e">
        <f>'BAR BB| Open rates'!#REF!*0.9*0.87+25</f>
        <v>#REF!</v>
      </c>
    </row>
    <row r="10" spans="1:2" s="11" customFormat="1" x14ac:dyDescent="0.2">
      <c r="A10" s="42">
        <v>2</v>
      </c>
      <c r="B10" s="84" t="e">
        <f>'BAR BB| Open rates'!#REF!*0.9*0.87+25</f>
        <v>#REF!</v>
      </c>
    </row>
    <row r="11" spans="1:2" s="11" customFormat="1" x14ac:dyDescent="0.2">
      <c r="A11" s="33" t="s">
        <v>151</v>
      </c>
      <c r="B11" s="84"/>
    </row>
    <row r="12" spans="1:2" s="11" customFormat="1" x14ac:dyDescent="0.2">
      <c r="A12" s="42">
        <v>1</v>
      </c>
      <c r="B12" s="84" t="e">
        <f>'BAR BB| Open rates'!#REF!*0.9*0.87+25</f>
        <v>#REF!</v>
      </c>
    </row>
    <row r="13" spans="1:2" s="11" customFormat="1" x14ac:dyDescent="0.2">
      <c r="A13" s="42">
        <v>2</v>
      </c>
      <c r="B13" s="84" t="e">
        <f>'BAR BB| Open rates'!#REF!*0.9*0.87+25</f>
        <v>#REF!</v>
      </c>
    </row>
    <row r="14" spans="1:2" x14ac:dyDescent="0.2">
      <c r="A14" s="123"/>
    </row>
    <row r="15" spans="1:2" x14ac:dyDescent="0.2">
      <c r="A15" s="231" t="s">
        <v>157</v>
      </c>
    </row>
    <row r="16" spans="1:2" x14ac:dyDescent="0.2">
      <c r="A16" s="231"/>
    </row>
    <row r="17" spans="1:8" x14ac:dyDescent="0.2">
      <c r="A17" s="123"/>
    </row>
    <row r="18" spans="1:8" s="11" customFormat="1" ht="18" customHeight="1" x14ac:dyDescent="0.2">
      <c r="A18" s="266" t="s">
        <v>203</v>
      </c>
      <c r="B18" s="267"/>
      <c r="C18" s="267"/>
      <c r="D18" s="267"/>
      <c r="E18" s="267"/>
      <c r="F18" s="267"/>
      <c r="G18" s="267"/>
      <c r="H18" s="267"/>
    </row>
    <row r="19" spans="1:8" s="11" customFormat="1" ht="22.5" customHeight="1" x14ac:dyDescent="0.2">
      <c r="A19" s="266"/>
      <c r="B19" s="267"/>
      <c r="C19" s="267"/>
      <c r="D19" s="267"/>
      <c r="E19" s="267"/>
      <c r="F19" s="267"/>
      <c r="G19" s="267"/>
      <c r="H19" s="267"/>
    </row>
    <row r="20" spans="1:8" s="11" customFormat="1" ht="21.75" customHeight="1" x14ac:dyDescent="0.2">
      <c r="A20" s="266"/>
      <c r="B20" s="267"/>
      <c r="C20" s="267"/>
      <c r="D20" s="267"/>
      <c r="E20" s="267"/>
      <c r="F20" s="267"/>
      <c r="G20" s="267"/>
      <c r="H20" s="267"/>
    </row>
    <row r="21" spans="1:8" s="11" customFormat="1" ht="12.75" customHeight="1" x14ac:dyDescent="0.2">
      <c r="A21" s="266"/>
      <c r="B21" s="267"/>
      <c r="C21" s="267"/>
      <c r="D21" s="267"/>
      <c r="E21" s="267"/>
      <c r="F21" s="267"/>
      <c r="G21" s="267"/>
      <c r="H21" s="267"/>
    </row>
    <row r="22" spans="1:8" ht="12.75" customHeight="1" x14ac:dyDescent="0.2">
      <c r="A22"/>
    </row>
    <row r="23" spans="1:8" x14ac:dyDescent="0.2">
      <c r="A23" s="135" t="s">
        <v>80</v>
      </c>
    </row>
    <row r="24" spans="1:8" ht="24" x14ac:dyDescent="0.2">
      <c r="A24" s="138" t="s">
        <v>201</v>
      </c>
    </row>
    <row r="25" spans="1:8" ht="24" x14ac:dyDescent="0.2">
      <c r="A25" s="138" t="s">
        <v>202</v>
      </c>
    </row>
    <row r="26" spans="1:8" x14ac:dyDescent="0.2">
      <c r="A26" s="22"/>
    </row>
    <row r="27" spans="1:8" x14ac:dyDescent="0.2">
      <c r="A27" s="137" t="s">
        <v>58</v>
      </c>
    </row>
    <row r="28" spans="1:8" ht="24" x14ac:dyDescent="0.2">
      <c r="A28" s="171" t="s">
        <v>178</v>
      </c>
    </row>
    <row r="29" spans="1:8" s="155" customFormat="1" ht="35.25" customHeight="1" x14ac:dyDescent="0.2">
      <c r="A29" s="138" t="s">
        <v>163</v>
      </c>
      <c r="B29" s="154"/>
      <c r="C29" s="154"/>
      <c r="D29" s="154"/>
      <c r="E29" s="154"/>
      <c r="F29" s="154"/>
      <c r="G29" s="154"/>
      <c r="H29" s="154"/>
    </row>
    <row r="30" spans="1:8" s="155" customFormat="1" ht="35.25" customHeight="1" x14ac:dyDescent="0.2">
      <c r="A30" s="150" t="s">
        <v>188</v>
      </c>
      <c r="B30" s="154"/>
      <c r="C30" s="154"/>
      <c r="D30" s="154"/>
      <c r="E30" s="154"/>
      <c r="F30" s="154"/>
      <c r="G30" s="154"/>
      <c r="H30" s="154"/>
    </row>
    <row r="31" spans="1:8" s="155" customFormat="1" ht="35.25" customHeight="1" x14ac:dyDescent="0.2">
      <c r="A31" s="138" t="s">
        <v>164</v>
      </c>
      <c r="B31" s="154"/>
      <c r="C31" s="154"/>
      <c r="D31" s="154"/>
      <c r="E31" s="154"/>
      <c r="F31" s="154"/>
      <c r="G31" s="154"/>
      <c r="H31" s="154"/>
    </row>
    <row r="32" spans="1:8" s="155" customFormat="1" ht="13.5" customHeight="1" x14ac:dyDescent="0.2">
      <c r="A32" s="138" t="s">
        <v>165</v>
      </c>
      <c r="B32" s="154"/>
      <c r="C32" s="154"/>
      <c r="D32" s="154"/>
      <c r="E32" s="154"/>
      <c r="F32" s="154"/>
      <c r="G32" s="154"/>
      <c r="H32" s="154"/>
    </row>
    <row r="33" spans="1:8" s="155" customFormat="1" ht="35.25" customHeight="1" x14ac:dyDescent="0.2">
      <c r="A33" s="138" t="s">
        <v>162</v>
      </c>
      <c r="B33" s="154"/>
      <c r="C33" s="154"/>
      <c r="D33" s="154"/>
      <c r="E33" s="154"/>
      <c r="F33" s="154"/>
      <c r="G33" s="154"/>
      <c r="H33" s="154"/>
    </row>
    <row r="34" spans="1:8" x14ac:dyDescent="0.2">
      <c r="A34" s="145" t="s">
        <v>102</v>
      </c>
    </row>
    <row r="35" spans="1:8" ht="24" x14ac:dyDescent="0.2">
      <c r="A35" s="145" t="s">
        <v>179</v>
      </c>
    </row>
    <row r="36" spans="1:8" ht="72" customHeight="1" x14ac:dyDescent="0.2">
      <c r="A36" s="172" t="s">
        <v>103</v>
      </c>
    </row>
    <row r="37" spans="1:8" x14ac:dyDescent="0.2">
      <c r="A37" s="146"/>
    </row>
    <row r="38" spans="1:8" ht="36" x14ac:dyDescent="0.2">
      <c r="A38" s="176" t="s">
        <v>180</v>
      </c>
    </row>
    <row r="39" spans="1:8" s="11" customFormat="1" ht="27.75" customHeight="1" x14ac:dyDescent="0.2">
      <c r="A39" s="173" t="s">
        <v>206</v>
      </c>
    </row>
    <row r="40" spans="1:8" x14ac:dyDescent="0.2">
      <c r="A40" s="13"/>
    </row>
    <row r="41" spans="1:8" x14ac:dyDescent="0.2">
      <c r="A41" s="139" t="s">
        <v>65</v>
      </c>
    </row>
    <row r="42" spans="1:8" ht="48" x14ac:dyDescent="0.2">
      <c r="A42" s="144" t="s">
        <v>104</v>
      </c>
    </row>
    <row r="43" spans="1:8" ht="36" x14ac:dyDescent="0.2">
      <c r="A43" s="144" t="s">
        <v>105</v>
      </c>
    </row>
    <row r="44" spans="1:8" x14ac:dyDescent="0.2">
      <c r="A44" s="133"/>
    </row>
    <row r="45" spans="1:8" x14ac:dyDescent="0.2">
      <c r="A45" s="133"/>
    </row>
    <row r="46" spans="1:8" ht="26.25" x14ac:dyDescent="0.2">
      <c r="A46" s="137" t="s">
        <v>204</v>
      </c>
    </row>
    <row r="47" spans="1:8" x14ac:dyDescent="0.2">
      <c r="A47" s="143"/>
    </row>
    <row r="48" spans="1:8" s="11" customFormat="1" ht="24" x14ac:dyDescent="0.2">
      <c r="A48" s="180" t="s">
        <v>220</v>
      </c>
    </row>
    <row r="49" spans="1:1" s="11" customFormat="1" x14ac:dyDescent="0.2">
      <c r="A49" s="174" t="s">
        <v>181</v>
      </c>
    </row>
    <row r="50" spans="1:1" s="11" customFormat="1" ht="12.75" customHeight="1" x14ac:dyDescent="0.2">
      <c r="A50" s="174"/>
    </row>
    <row r="51" spans="1:1" s="11" customFormat="1" x14ac:dyDescent="0.2">
      <c r="A51" s="180" t="s">
        <v>212</v>
      </c>
    </row>
    <row r="52" spans="1:1" s="11" customFormat="1" x14ac:dyDescent="0.2">
      <c r="A52" s="181" t="s">
        <v>183</v>
      </c>
    </row>
    <row r="53" spans="1:1" s="11" customFormat="1" ht="13.5" customHeight="1" x14ac:dyDescent="0.2">
      <c r="A53" s="144"/>
    </row>
    <row r="54" spans="1:1" s="11" customFormat="1" x14ac:dyDescent="0.2">
      <c r="A54" s="180" t="s">
        <v>213</v>
      </c>
    </row>
    <row r="55" spans="1:1" s="11" customFormat="1" x14ac:dyDescent="0.2">
      <c r="A55" s="181" t="s">
        <v>183</v>
      </c>
    </row>
    <row r="56" spans="1:1" s="11" customFormat="1" ht="12.75" customHeight="1" x14ac:dyDescent="0.2">
      <c r="A56" s="144"/>
    </row>
    <row r="57" spans="1:1" s="11" customFormat="1" x14ac:dyDescent="0.2">
      <c r="A57" s="180" t="s">
        <v>214</v>
      </c>
    </row>
    <row r="58" spans="1:1" s="11" customFormat="1" x14ac:dyDescent="0.2">
      <c r="A58" s="174" t="s">
        <v>183</v>
      </c>
    </row>
    <row r="59" spans="1:1" s="11" customFormat="1" x14ac:dyDescent="0.2">
      <c r="A59" s="179"/>
    </row>
    <row r="60" spans="1:1" s="11" customFormat="1" ht="23.25" customHeight="1" x14ac:dyDescent="0.2">
      <c r="A60" s="180" t="s">
        <v>215</v>
      </c>
    </row>
    <row r="61" spans="1:1" s="11" customFormat="1" x14ac:dyDescent="0.2">
      <c r="A61" s="181" t="s">
        <v>183</v>
      </c>
    </row>
    <row r="62" spans="1:1" s="11" customFormat="1" x14ac:dyDescent="0.2">
      <c r="A62" s="174"/>
    </row>
    <row r="63" spans="1:1" ht="24" x14ac:dyDescent="0.2">
      <c r="A63" s="135" t="s">
        <v>205</v>
      </c>
    </row>
    <row r="64" spans="1:1" s="11" customFormat="1" ht="24" x14ac:dyDescent="0.2">
      <c r="A64" s="180" t="s">
        <v>221</v>
      </c>
    </row>
    <row r="65" spans="1:1" s="11" customFormat="1" x14ac:dyDescent="0.2">
      <c r="A65" s="174" t="s">
        <v>182</v>
      </c>
    </row>
    <row r="66" spans="1:1" s="11" customFormat="1" x14ac:dyDescent="0.2">
      <c r="A66" s="144"/>
    </row>
    <row r="67" spans="1:1" s="11" customFormat="1" ht="30" customHeight="1" x14ac:dyDescent="0.2">
      <c r="A67" s="180" t="s">
        <v>216</v>
      </c>
    </row>
    <row r="68" spans="1:1" s="11" customFormat="1" x14ac:dyDescent="0.2">
      <c r="A68" s="174" t="s">
        <v>184</v>
      </c>
    </row>
    <row r="69" spans="1:1" s="11" customFormat="1" x14ac:dyDescent="0.2">
      <c r="A69" s="144"/>
    </row>
    <row r="70" spans="1:1" s="11" customFormat="1" x14ac:dyDescent="0.2">
      <c r="A70" s="180" t="s">
        <v>217</v>
      </c>
    </row>
    <row r="71" spans="1:1" s="11" customFormat="1" x14ac:dyDescent="0.2">
      <c r="A71" s="174" t="s">
        <v>184</v>
      </c>
    </row>
    <row r="72" spans="1:1" s="11" customFormat="1" x14ac:dyDescent="0.2">
      <c r="A72" s="144"/>
    </row>
    <row r="73" spans="1:1" s="11" customFormat="1" x14ac:dyDescent="0.2">
      <c r="A73" s="180" t="s">
        <v>218</v>
      </c>
    </row>
    <row r="74" spans="1:1" s="11" customFormat="1" x14ac:dyDescent="0.2">
      <c r="A74" s="174" t="s">
        <v>184</v>
      </c>
    </row>
    <row r="75" spans="1:1" s="11" customFormat="1" x14ac:dyDescent="0.2">
      <c r="A75" s="144"/>
    </row>
    <row r="76" spans="1:1" s="11" customFormat="1" ht="24" x14ac:dyDescent="0.2">
      <c r="A76" s="180" t="s">
        <v>219</v>
      </c>
    </row>
    <row r="77" spans="1:1" s="11" customFormat="1" x14ac:dyDescent="0.2">
      <c r="A77" s="174" t="s">
        <v>184</v>
      </c>
    </row>
    <row r="78" spans="1:1" x14ac:dyDescent="0.2">
      <c r="A78" s="143"/>
    </row>
    <row r="79" spans="1:1" x14ac:dyDescent="0.2">
      <c r="A79" s="143"/>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sheetData>
  <mergeCells count="2">
    <mergeCell ref="A15:A16"/>
    <mergeCell ref="A18:H21"/>
  </mergeCells>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workbookViewId="0">
      <pane xSplit="1" topLeftCell="B1" activePane="topRight" state="frozen"/>
      <selection activeCell="A10" sqref="A10"/>
      <selection pane="topRight" activeCell="E11" sqref="E11"/>
    </sheetView>
  </sheetViews>
  <sheetFormatPr defaultRowHeight="12.75" x14ac:dyDescent="0.2"/>
  <cols>
    <col min="1" max="1" width="43.85546875" style="5" customWidth="1"/>
    <col min="2" max="2" width="10.85546875" customWidth="1"/>
  </cols>
  <sheetData>
    <row r="1" spans="1:2" ht="24" x14ac:dyDescent="0.2">
      <c r="A1" s="47" t="s">
        <v>50</v>
      </c>
    </row>
    <row r="2" spans="1:2" ht="24" x14ac:dyDescent="0.2">
      <c r="A2" s="135" t="s">
        <v>200</v>
      </c>
    </row>
    <row r="3" spans="1:2" ht="20.25" customHeight="1" x14ac:dyDescent="0.2">
      <c r="A3" s="132" t="s">
        <v>185</v>
      </c>
      <c r="B3" s="73" t="e">
        <f>'BAR BB| Open rates'!#REF!</f>
        <v>#REF!</v>
      </c>
    </row>
    <row r="4" spans="1:2"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rates'!#REF!*0.9*0.9</f>
        <v>#REF!</v>
      </c>
    </row>
    <row r="7" spans="1:2" s="11" customFormat="1" x14ac:dyDescent="0.2">
      <c r="A7" s="42">
        <v>2</v>
      </c>
      <c r="B7" s="84" t="e">
        <f>'BAR BB| Open rates'!#REF!*0.9*0.9</f>
        <v>#REF!</v>
      </c>
    </row>
    <row r="8" spans="1:2" s="11" customFormat="1" x14ac:dyDescent="0.2">
      <c r="A8" s="33" t="s">
        <v>54</v>
      </c>
      <c r="B8" s="84"/>
    </row>
    <row r="9" spans="1:2" s="11" customFormat="1" x14ac:dyDescent="0.2">
      <c r="A9" s="42">
        <v>1</v>
      </c>
      <c r="B9" s="84" t="e">
        <f>'BAR BB| Open rates'!#REF!*0.9*0.9</f>
        <v>#REF!</v>
      </c>
    </row>
    <row r="10" spans="1:2" s="11" customFormat="1" x14ac:dyDescent="0.2">
      <c r="A10" s="42">
        <v>2</v>
      </c>
      <c r="B10" s="84" t="e">
        <f>'BAR BB| Open rates'!#REF!*0.9*0.9</f>
        <v>#REF!</v>
      </c>
    </row>
    <row r="11" spans="1:2" s="11" customFormat="1" x14ac:dyDescent="0.2">
      <c r="A11" s="33" t="s">
        <v>151</v>
      </c>
      <c r="B11" s="84"/>
    </row>
    <row r="12" spans="1:2" s="11" customFormat="1" x14ac:dyDescent="0.2">
      <c r="A12" s="42">
        <v>1</v>
      </c>
      <c r="B12" s="84" t="e">
        <f>'BAR BB| Open rates'!#REF!*0.9*0.9</f>
        <v>#REF!</v>
      </c>
    </row>
    <row r="13" spans="1:2" s="11" customFormat="1" x14ac:dyDescent="0.2">
      <c r="A13" s="42">
        <v>2</v>
      </c>
      <c r="B13" s="84" t="e">
        <f>'BAR BB| Open rates'!#REF!*0.9*0.9</f>
        <v>#REF!</v>
      </c>
    </row>
    <row r="14" spans="1:2" x14ac:dyDescent="0.2">
      <c r="A14" s="47"/>
    </row>
    <row r="15" spans="1:2" x14ac:dyDescent="0.2">
      <c r="A15" s="231" t="s">
        <v>157</v>
      </c>
    </row>
    <row r="16" spans="1:2" x14ac:dyDescent="0.2">
      <c r="A16" s="231"/>
    </row>
    <row r="17" spans="1:10" x14ac:dyDescent="0.2">
      <c r="A17" s="123"/>
    </row>
    <row r="18" spans="1:10" s="11" customFormat="1" ht="18" customHeight="1" x14ac:dyDescent="0.2">
      <c r="A18" s="266" t="s">
        <v>203</v>
      </c>
      <c r="B18" s="267"/>
      <c r="C18" s="267"/>
      <c r="D18" s="267"/>
      <c r="E18" s="267"/>
      <c r="F18" s="267"/>
      <c r="G18" s="267"/>
    </row>
    <row r="19" spans="1:10" s="11" customFormat="1" ht="22.5" customHeight="1" x14ac:dyDescent="0.2">
      <c r="A19" s="266"/>
      <c r="B19" s="267"/>
      <c r="C19" s="267"/>
      <c r="D19" s="267"/>
      <c r="E19" s="267"/>
      <c r="F19" s="267"/>
      <c r="G19" s="267"/>
    </row>
    <row r="20" spans="1:10" s="11" customFormat="1" ht="21.75" customHeight="1" x14ac:dyDescent="0.2">
      <c r="A20" s="266"/>
      <c r="B20" s="267"/>
      <c r="C20" s="267"/>
      <c r="D20" s="267"/>
      <c r="E20" s="267"/>
      <c r="F20" s="267"/>
      <c r="G20" s="267"/>
    </row>
    <row r="21" spans="1:10" s="11" customFormat="1" ht="12.75" customHeight="1" x14ac:dyDescent="0.2">
      <c r="A21" s="266"/>
      <c r="B21" s="267"/>
      <c r="C21" s="267"/>
      <c r="D21" s="267"/>
      <c r="E21" s="267"/>
      <c r="F21" s="267"/>
      <c r="G21" s="267"/>
    </row>
    <row r="22" spans="1:10" ht="12.75" customHeight="1" x14ac:dyDescent="0.2">
      <c r="A22"/>
    </row>
    <row r="23" spans="1:10" x14ac:dyDescent="0.2">
      <c r="A23" s="135" t="s">
        <v>80</v>
      </c>
    </row>
    <row r="24" spans="1:10" ht="24" x14ac:dyDescent="0.2">
      <c r="A24" s="138" t="s">
        <v>201</v>
      </c>
    </row>
    <row r="25" spans="1:10" ht="24" x14ac:dyDescent="0.2">
      <c r="A25" s="138" t="s">
        <v>202</v>
      </c>
    </row>
    <row r="26" spans="1:10" x14ac:dyDescent="0.2">
      <c r="A26" s="22"/>
    </row>
    <row r="27" spans="1:10" x14ac:dyDescent="0.2">
      <c r="A27" s="137" t="s">
        <v>58</v>
      </c>
    </row>
    <row r="28" spans="1:10" ht="24" x14ac:dyDescent="0.2">
      <c r="A28" s="171" t="s">
        <v>178</v>
      </c>
    </row>
    <row r="29" spans="1:10" s="155" customFormat="1" ht="35.25" customHeight="1" x14ac:dyDescent="0.2">
      <c r="A29" s="138" t="s">
        <v>163</v>
      </c>
      <c r="B29" s="154"/>
      <c r="C29" s="154"/>
      <c r="D29" s="154"/>
      <c r="E29" s="154"/>
      <c r="F29" s="154"/>
      <c r="G29" s="154"/>
      <c r="H29" s="154"/>
      <c r="I29" s="154"/>
      <c r="J29" s="154"/>
    </row>
    <row r="30" spans="1:10" s="155" customFormat="1" ht="35.25" customHeight="1" x14ac:dyDescent="0.2">
      <c r="A30" s="150" t="s">
        <v>188</v>
      </c>
      <c r="B30" s="154"/>
      <c r="C30" s="154"/>
      <c r="D30" s="154"/>
      <c r="E30" s="154"/>
      <c r="F30" s="154"/>
      <c r="G30" s="154"/>
      <c r="H30" s="154"/>
      <c r="I30" s="154"/>
      <c r="J30" s="154"/>
    </row>
    <row r="31" spans="1:10" s="155" customFormat="1" ht="35.25" customHeight="1" x14ac:dyDescent="0.2">
      <c r="A31" s="138" t="s">
        <v>164</v>
      </c>
      <c r="B31" s="154"/>
      <c r="C31" s="154"/>
      <c r="D31" s="154"/>
      <c r="E31" s="154"/>
      <c r="F31" s="154"/>
      <c r="G31" s="154"/>
      <c r="H31" s="154"/>
      <c r="I31" s="154"/>
      <c r="J31" s="154"/>
    </row>
    <row r="32" spans="1:10" s="155" customFormat="1" ht="13.5" customHeight="1" x14ac:dyDescent="0.2">
      <c r="A32" s="138" t="s">
        <v>165</v>
      </c>
      <c r="B32" s="154"/>
      <c r="C32" s="154"/>
      <c r="D32" s="154"/>
      <c r="E32" s="154"/>
      <c r="F32" s="154"/>
      <c r="G32" s="154"/>
      <c r="H32" s="154"/>
      <c r="I32" s="154"/>
      <c r="J32" s="154"/>
    </row>
    <row r="33" spans="1:10" s="155" customFormat="1" ht="35.25" customHeight="1" x14ac:dyDescent="0.2">
      <c r="A33" s="138" t="s">
        <v>162</v>
      </c>
      <c r="B33" s="154"/>
      <c r="C33" s="154"/>
      <c r="D33" s="154"/>
      <c r="E33" s="154"/>
      <c r="F33" s="154"/>
      <c r="G33" s="154"/>
      <c r="H33" s="154"/>
      <c r="I33" s="154"/>
      <c r="J33" s="154"/>
    </row>
    <row r="34" spans="1:10" x14ac:dyDescent="0.2">
      <c r="A34" s="145" t="s">
        <v>102</v>
      </c>
    </row>
    <row r="35" spans="1:10" ht="24" x14ac:dyDescent="0.2">
      <c r="A35" s="145" t="s">
        <v>179</v>
      </c>
    </row>
    <row r="36" spans="1:10" ht="72" customHeight="1" x14ac:dyDescent="0.2">
      <c r="A36" s="172" t="s">
        <v>103</v>
      </c>
    </row>
    <row r="37" spans="1:10" x14ac:dyDescent="0.2">
      <c r="A37" s="146"/>
    </row>
    <row r="38" spans="1:10" ht="36" x14ac:dyDescent="0.2">
      <c r="A38" s="176" t="s">
        <v>180</v>
      </c>
    </row>
    <row r="39" spans="1:10" s="11" customFormat="1" ht="27.75" customHeight="1" x14ac:dyDescent="0.2">
      <c r="A39" s="173" t="s">
        <v>206</v>
      </c>
    </row>
    <row r="40" spans="1:10" x14ac:dyDescent="0.2">
      <c r="A40" s="13"/>
    </row>
    <row r="41" spans="1:10" x14ac:dyDescent="0.2">
      <c r="A41" s="139" t="s">
        <v>65</v>
      </c>
    </row>
    <row r="42" spans="1:10" ht="48" x14ac:dyDescent="0.2">
      <c r="A42" s="144" t="s">
        <v>104</v>
      </c>
    </row>
    <row r="43" spans="1:10" ht="36" x14ac:dyDescent="0.2">
      <c r="A43" s="144" t="s">
        <v>105</v>
      </c>
    </row>
    <row r="44" spans="1:10" x14ac:dyDescent="0.2">
      <c r="A44" s="133"/>
    </row>
    <row r="45" spans="1:10" ht="26.25" x14ac:dyDescent="0.2">
      <c r="A45" s="137" t="s">
        <v>204</v>
      </c>
    </row>
    <row r="46" spans="1:10" x14ac:dyDescent="0.2">
      <c r="A46" s="143"/>
    </row>
    <row r="47" spans="1:10" s="11" customFormat="1" ht="24" x14ac:dyDescent="0.2">
      <c r="A47" s="180" t="s">
        <v>220</v>
      </c>
    </row>
    <row r="48" spans="1:10" s="11" customFormat="1" x14ac:dyDescent="0.2">
      <c r="A48" s="174" t="s">
        <v>181</v>
      </c>
    </row>
    <row r="49" spans="1:1" s="11" customFormat="1" ht="12.75" customHeight="1" x14ac:dyDescent="0.2">
      <c r="A49" s="174"/>
    </row>
    <row r="50" spans="1:1" s="11" customFormat="1" x14ac:dyDescent="0.2">
      <c r="A50" s="180" t="s">
        <v>212</v>
      </c>
    </row>
    <row r="51" spans="1:1" s="11" customFormat="1" x14ac:dyDescent="0.2">
      <c r="A51" s="181" t="s">
        <v>183</v>
      </c>
    </row>
    <row r="52" spans="1:1" s="11" customFormat="1" ht="13.5" customHeight="1" x14ac:dyDescent="0.2">
      <c r="A52" s="144"/>
    </row>
    <row r="53" spans="1:1" s="11" customFormat="1" x14ac:dyDescent="0.2">
      <c r="A53" s="180" t="s">
        <v>213</v>
      </c>
    </row>
    <row r="54" spans="1:1" s="11" customFormat="1" x14ac:dyDescent="0.2">
      <c r="A54" s="181" t="s">
        <v>183</v>
      </c>
    </row>
    <row r="55" spans="1:1" s="11" customFormat="1" ht="12.75" customHeight="1" x14ac:dyDescent="0.2">
      <c r="A55" s="144"/>
    </row>
    <row r="56" spans="1:1" s="11" customFormat="1" x14ac:dyDescent="0.2">
      <c r="A56" s="180" t="s">
        <v>214</v>
      </c>
    </row>
    <row r="57" spans="1:1" s="11" customFormat="1" x14ac:dyDescent="0.2">
      <c r="A57" s="174" t="s">
        <v>183</v>
      </c>
    </row>
    <row r="58" spans="1:1" s="11" customFormat="1" x14ac:dyDescent="0.2">
      <c r="A58" s="179"/>
    </row>
    <row r="59" spans="1:1" s="11" customFormat="1" ht="23.25" customHeight="1" x14ac:dyDescent="0.2">
      <c r="A59" s="180" t="s">
        <v>215</v>
      </c>
    </row>
    <row r="60" spans="1:1" s="11" customFormat="1" x14ac:dyDescent="0.2">
      <c r="A60" s="181" t="s">
        <v>183</v>
      </c>
    </row>
    <row r="61" spans="1:1" s="11" customFormat="1" x14ac:dyDescent="0.2">
      <c r="A61" s="174"/>
    </row>
    <row r="62" spans="1:1" ht="24" x14ac:dyDescent="0.2">
      <c r="A62" s="135" t="s">
        <v>205</v>
      </c>
    </row>
    <row r="63" spans="1:1" s="11" customFormat="1" ht="24" x14ac:dyDescent="0.2">
      <c r="A63" s="180" t="s">
        <v>221</v>
      </c>
    </row>
    <row r="64" spans="1:1" s="11" customFormat="1" x14ac:dyDescent="0.2">
      <c r="A64" s="174" t="s">
        <v>182</v>
      </c>
    </row>
    <row r="65" spans="1:1" s="11" customFormat="1" x14ac:dyDescent="0.2">
      <c r="A65" s="144"/>
    </row>
    <row r="66" spans="1:1" s="11" customFormat="1" ht="30" customHeight="1" x14ac:dyDescent="0.2">
      <c r="A66" s="180" t="s">
        <v>216</v>
      </c>
    </row>
    <row r="67" spans="1:1" s="11" customFormat="1" x14ac:dyDescent="0.2">
      <c r="A67" s="174" t="s">
        <v>184</v>
      </c>
    </row>
    <row r="68" spans="1:1" s="11" customFormat="1" x14ac:dyDescent="0.2">
      <c r="A68" s="144"/>
    </row>
    <row r="69" spans="1:1" s="11" customFormat="1" x14ac:dyDescent="0.2">
      <c r="A69" s="180" t="s">
        <v>217</v>
      </c>
    </row>
    <row r="70" spans="1:1" s="11" customFormat="1" x14ac:dyDescent="0.2">
      <c r="A70" s="174" t="s">
        <v>184</v>
      </c>
    </row>
    <row r="71" spans="1:1" s="11" customFormat="1" x14ac:dyDescent="0.2">
      <c r="A71" s="144"/>
    </row>
    <row r="72" spans="1:1" s="11" customFormat="1" x14ac:dyDescent="0.2">
      <c r="A72" s="180" t="s">
        <v>218</v>
      </c>
    </row>
    <row r="73" spans="1:1" s="11" customFormat="1" x14ac:dyDescent="0.2">
      <c r="A73" s="174" t="s">
        <v>184</v>
      </c>
    </row>
    <row r="74" spans="1:1" s="11" customFormat="1" x14ac:dyDescent="0.2">
      <c r="A74" s="144"/>
    </row>
    <row r="75" spans="1:1" s="11" customFormat="1" ht="24" x14ac:dyDescent="0.2">
      <c r="A75" s="180" t="s">
        <v>219</v>
      </c>
    </row>
    <row r="76" spans="1:1" s="11" customFormat="1" x14ac:dyDescent="0.2">
      <c r="A76" s="174" t="s">
        <v>184</v>
      </c>
    </row>
    <row r="77" spans="1:1" x14ac:dyDescent="0.2">
      <c r="A77" s="143"/>
    </row>
    <row r="78" spans="1:1" x14ac:dyDescent="0.2">
      <c r="A78" s="143"/>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G21"/>
  </mergeCells>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workbookViewId="0">
      <pane xSplit="1" topLeftCell="B1" activePane="topRight" state="frozen"/>
      <selection activeCell="A10" sqref="A10"/>
      <selection pane="topRight" activeCell="D8" sqref="D8:D9"/>
    </sheetView>
  </sheetViews>
  <sheetFormatPr defaultRowHeight="12.75" x14ac:dyDescent="0.2"/>
  <cols>
    <col min="1" max="1" width="43.85546875" style="5" customWidth="1"/>
    <col min="2" max="2" width="10.7109375" customWidth="1"/>
  </cols>
  <sheetData>
    <row r="1" spans="1:2" ht="24" x14ac:dyDescent="0.2">
      <c r="A1" s="47" t="s">
        <v>50</v>
      </c>
    </row>
    <row r="2" spans="1:2" ht="24" x14ac:dyDescent="0.2">
      <c r="A2" s="135" t="s">
        <v>200</v>
      </c>
    </row>
    <row r="3" spans="1:2" ht="21.75" customHeight="1" x14ac:dyDescent="0.2">
      <c r="A3" s="132" t="s">
        <v>161</v>
      </c>
      <c r="B3" s="73" t="e">
        <f>'BAR BB| Open rates'!#REF!</f>
        <v>#REF!</v>
      </c>
    </row>
    <row r="4" spans="1:2"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f>
        <v>#REF!</v>
      </c>
    </row>
    <row r="7" spans="1:2" s="11" customFormat="1" x14ac:dyDescent="0.2">
      <c r="A7" s="42">
        <v>2</v>
      </c>
      <c r="B7" s="84" t="e">
        <f>'BAR BB| Open rates'!#REF!*0.9</f>
        <v>#REF!</v>
      </c>
    </row>
    <row r="8" spans="1:2" s="11" customFormat="1" x14ac:dyDescent="0.2">
      <c r="A8" s="33" t="s">
        <v>54</v>
      </c>
      <c r="B8" s="84"/>
    </row>
    <row r="9" spans="1:2" s="11" customFormat="1" x14ac:dyDescent="0.2">
      <c r="A9" s="42">
        <v>1</v>
      </c>
      <c r="B9" s="84" t="e">
        <f>'BAR BB| Open rates'!#REF!*0.9</f>
        <v>#REF!</v>
      </c>
    </row>
    <row r="10" spans="1:2" s="11" customFormat="1" x14ac:dyDescent="0.2">
      <c r="A10" s="42">
        <v>2</v>
      </c>
      <c r="B10" s="84" t="e">
        <f>'BAR BB| Open rates'!#REF!*0.9</f>
        <v>#REF!</v>
      </c>
    </row>
    <row r="11" spans="1:2" s="11" customFormat="1" x14ac:dyDescent="0.2">
      <c r="A11" s="33" t="s">
        <v>151</v>
      </c>
      <c r="B11" s="84"/>
    </row>
    <row r="12" spans="1:2" s="11" customFormat="1" x14ac:dyDescent="0.2">
      <c r="A12" s="42">
        <v>1</v>
      </c>
      <c r="B12" s="84" t="e">
        <f>'BAR BB| Open rates'!#REF!*0.9</f>
        <v>#REF!</v>
      </c>
    </row>
    <row r="13" spans="1:2" s="11" customFormat="1" x14ac:dyDescent="0.2">
      <c r="A13" s="42">
        <v>2</v>
      </c>
      <c r="B13" s="84" t="e">
        <f>'BAR BB| Open rates'!#REF!*0.9</f>
        <v>#REF!</v>
      </c>
    </row>
    <row r="14" spans="1:2" x14ac:dyDescent="0.2">
      <c r="A14" s="47"/>
    </row>
    <row r="15" spans="1:2" x14ac:dyDescent="0.2">
      <c r="A15" s="231" t="s">
        <v>157</v>
      </c>
    </row>
    <row r="16" spans="1:2" x14ac:dyDescent="0.2">
      <c r="A16" s="231"/>
    </row>
    <row r="17" spans="1:10" x14ac:dyDescent="0.2">
      <c r="A17" s="123"/>
    </row>
    <row r="18" spans="1:10" s="11" customFormat="1" ht="18" customHeight="1" x14ac:dyDescent="0.2">
      <c r="A18" s="266" t="s">
        <v>203</v>
      </c>
      <c r="B18" s="267"/>
      <c r="C18" s="267"/>
      <c r="D18" s="267"/>
      <c r="E18" s="267"/>
      <c r="F18" s="267"/>
      <c r="G18" s="267"/>
    </row>
    <row r="19" spans="1:10" s="11" customFormat="1" ht="22.5" customHeight="1" x14ac:dyDescent="0.2">
      <c r="A19" s="266"/>
      <c r="B19" s="267"/>
      <c r="C19" s="267"/>
      <c r="D19" s="267"/>
      <c r="E19" s="267"/>
      <c r="F19" s="267"/>
      <c r="G19" s="267"/>
    </row>
    <row r="20" spans="1:10" s="11" customFormat="1" ht="21.75" customHeight="1" x14ac:dyDescent="0.2">
      <c r="A20" s="266"/>
      <c r="B20" s="267"/>
      <c r="C20" s="267"/>
      <c r="D20" s="267"/>
      <c r="E20" s="267"/>
      <c r="F20" s="267"/>
      <c r="G20" s="267"/>
    </row>
    <row r="21" spans="1:10" s="11" customFormat="1" ht="12.75" customHeight="1" x14ac:dyDescent="0.2">
      <c r="A21" s="266"/>
      <c r="B21" s="267"/>
      <c r="C21" s="267"/>
      <c r="D21" s="267"/>
      <c r="E21" s="267"/>
      <c r="F21" s="267"/>
      <c r="G21" s="267"/>
    </row>
    <row r="22" spans="1:10" ht="12.75" customHeight="1" x14ac:dyDescent="0.2">
      <c r="A22"/>
    </row>
    <row r="23" spans="1:10" x14ac:dyDescent="0.2">
      <c r="A23" s="135" t="s">
        <v>80</v>
      </c>
    </row>
    <row r="24" spans="1:10" ht="24" x14ac:dyDescent="0.2">
      <c r="A24" s="138" t="s">
        <v>201</v>
      </c>
    </row>
    <row r="25" spans="1:10" ht="24" x14ac:dyDescent="0.2">
      <c r="A25" s="138" t="s">
        <v>202</v>
      </c>
    </row>
    <row r="26" spans="1:10" x14ac:dyDescent="0.2">
      <c r="A26" s="22"/>
    </row>
    <row r="27" spans="1:10" x14ac:dyDescent="0.2">
      <c r="A27" s="137" t="s">
        <v>58</v>
      </c>
    </row>
    <row r="28" spans="1:10" ht="24" x14ac:dyDescent="0.2">
      <c r="A28" s="171" t="s">
        <v>178</v>
      </c>
    </row>
    <row r="29" spans="1:10" s="155" customFormat="1" ht="35.25" customHeight="1" x14ac:dyDescent="0.2">
      <c r="A29" s="138" t="s">
        <v>163</v>
      </c>
      <c r="B29" s="154"/>
      <c r="C29" s="154"/>
      <c r="D29" s="154"/>
      <c r="E29" s="154"/>
      <c r="F29" s="154"/>
      <c r="G29" s="154"/>
      <c r="H29" s="154"/>
      <c r="I29" s="154"/>
      <c r="J29" s="154"/>
    </row>
    <row r="30" spans="1:10" s="155" customFormat="1" ht="35.25" customHeight="1" x14ac:dyDescent="0.2">
      <c r="A30" s="150" t="s">
        <v>188</v>
      </c>
      <c r="B30" s="154"/>
      <c r="C30" s="154"/>
      <c r="D30" s="154"/>
      <c r="E30" s="154"/>
      <c r="F30" s="154"/>
      <c r="G30" s="154"/>
      <c r="H30" s="154"/>
      <c r="I30" s="154"/>
      <c r="J30" s="154"/>
    </row>
    <row r="31" spans="1:10" s="155" customFormat="1" ht="35.25" customHeight="1" x14ac:dyDescent="0.2">
      <c r="A31" s="138" t="s">
        <v>164</v>
      </c>
      <c r="B31" s="154"/>
      <c r="C31" s="154"/>
      <c r="D31" s="154"/>
      <c r="E31" s="154"/>
      <c r="F31" s="154"/>
      <c r="G31" s="154"/>
      <c r="H31" s="154"/>
      <c r="I31" s="154"/>
      <c r="J31" s="154"/>
    </row>
    <row r="32" spans="1:10" s="155" customFormat="1" ht="13.5" customHeight="1" x14ac:dyDescent="0.2">
      <c r="A32" s="138" t="s">
        <v>165</v>
      </c>
      <c r="B32" s="154"/>
      <c r="C32" s="154"/>
      <c r="D32" s="154"/>
      <c r="E32" s="154"/>
      <c r="F32" s="154"/>
      <c r="G32" s="154"/>
      <c r="H32" s="154"/>
      <c r="I32" s="154"/>
      <c r="J32" s="154"/>
    </row>
    <row r="33" spans="1:10" s="155" customFormat="1" ht="35.25" customHeight="1" x14ac:dyDescent="0.2">
      <c r="A33" s="138" t="s">
        <v>162</v>
      </c>
      <c r="B33" s="154"/>
      <c r="C33" s="154"/>
      <c r="D33" s="154"/>
      <c r="E33" s="154"/>
      <c r="F33" s="154"/>
      <c r="G33" s="154"/>
      <c r="H33" s="154"/>
      <c r="I33" s="154"/>
      <c r="J33" s="154"/>
    </row>
    <row r="34" spans="1:10" x14ac:dyDescent="0.2">
      <c r="A34" s="145" t="s">
        <v>102</v>
      </c>
    </row>
    <row r="35" spans="1:10" ht="24" x14ac:dyDescent="0.2">
      <c r="A35" s="145" t="s">
        <v>179</v>
      </c>
    </row>
    <row r="36" spans="1:10" ht="72" customHeight="1" x14ac:dyDescent="0.2">
      <c r="A36" s="172" t="s">
        <v>103</v>
      </c>
    </row>
    <row r="37" spans="1:10" x14ac:dyDescent="0.2">
      <c r="A37" s="146"/>
    </row>
    <row r="38" spans="1:10" ht="36" x14ac:dyDescent="0.2">
      <c r="A38" s="176" t="s">
        <v>180</v>
      </c>
    </row>
    <row r="39" spans="1:10" s="11" customFormat="1" ht="27.75" customHeight="1" x14ac:dyDescent="0.2">
      <c r="A39" s="173" t="s">
        <v>206</v>
      </c>
    </row>
    <row r="40" spans="1:10" x14ac:dyDescent="0.2">
      <c r="A40" s="13"/>
    </row>
    <row r="41" spans="1:10" x14ac:dyDescent="0.2">
      <c r="A41" s="139" t="s">
        <v>65</v>
      </c>
    </row>
    <row r="42" spans="1:10" ht="48" x14ac:dyDescent="0.2">
      <c r="A42" s="144" t="s">
        <v>104</v>
      </c>
    </row>
    <row r="43" spans="1:10" ht="36" x14ac:dyDescent="0.2">
      <c r="A43" s="144" t="s">
        <v>105</v>
      </c>
    </row>
    <row r="44" spans="1:10" x14ac:dyDescent="0.2">
      <c r="A44" s="133"/>
    </row>
    <row r="45" spans="1:10" ht="26.25" x14ac:dyDescent="0.2">
      <c r="A45" s="137" t="s">
        <v>204</v>
      </c>
    </row>
    <row r="46" spans="1:10" x14ac:dyDescent="0.2">
      <c r="A46" s="143"/>
    </row>
    <row r="47" spans="1:10" s="11" customFormat="1" ht="24" x14ac:dyDescent="0.2">
      <c r="A47" s="180" t="s">
        <v>220</v>
      </c>
    </row>
    <row r="48" spans="1:10" s="11" customFormat="1" x14ac:dyDescent="0.2">
      <c r="A48" s="174" t="s">
        <v>181</v>
      </c>
    </row>
    <row r="49" spans="1:1" s="11" customFormat="1" ht="12.75" customHeight="1" x14ac:dyDescent="0.2">
      <c r="A49" s="174"/>
    </row>
    <row r="50" spans="1:1" s="11" customFormat="1" x14ac:dyDescent="0.2">
      <c r="A50" s="180" t="s">
        <v>212</v>
      </c>
    </row>
    <row r="51" spans="1:1" s="11" customFormat="1" x14ac:dyDescent="0.2">
      <c r="A51" s="181" t="s">
        <v>183</v>
      </c>
    </row>
    <row r="52" spans="1:1" s="11" customFormat="1" ht="13.5" customHeight="1" x14ac:dyDescent="0.2">
      <c r="A52" s="144"/>
    </row>
    <row r="53" spans="1:1" s="11" customFormat="1" x14ac:dyDescent="0.2">
      <c r="A53" s="180" t="s">
        <v>213</v>
      </c>
    </row>
    <row r="54" spans="1:1" s="11" customFormat="1" x14ac:dyDescent="0.2">
      <c r="A54" s="181" t="s">
        <v>183</v>
      </c>
    </row>
    <row r="55" spans="1:1" s="11" customFormat="1" ht="12.75" customHeight="1" x14ac:dyDescent="0.2">
      <c r="A55" s="144"/>
    </row>
    <row r="56" spans="1:1" s="11" customFormat="1" x14ac:dyDescent="0.2">
      <c r="A56" s="180" t="s">
        <v>214</v>
      </c>
    </row>
    <row r="57" spans="1:1" s="11" customFormat="1" x14ac:dyDescent="0.2">
      <c r="A57" s="174" t="s">
        <v>183</v>
      </c>
    </row>
    <row r="58" spans="1:1" s="11" customFormat="1" x14ac:dyDescent="0.2">
      <c r="A58" s="179"/>
    </row>
    <row r="59" spans="1:1" s="11" customFormat="1" ht="23.25" customHeight="1" x14ac:dyDescent="0.2">
      <c r="A59" s="180" t="s">
        <v>215</v>
      </c>
    </row>
    <row r="60" spans="1:1" s="11" customFormat="1" x14ac:dyDescent="0.2">
      <c r="A60" s="181" t="s">
        <v>183</v>
      </c>
    </row>
    <row r="61" spans="1:1" s="11" customFormat="1" x14ac:dyDescent="0.2">
      <c r="A61" s="174"/>
    </row>
    <row r="62" spans="1:1" ht="24" x14ac:dyDescent="0.2">
      <c r="A62" s="135" t="s">
        <v>205</v>
      </c>
    </row>
    <row r="63" spans="1:1" s="11" customFormat="1" ht="24" x14ac:dyDescent="0.2">
      <c r="A63" s="180" t="s">
        <v>221</v>
      </c>
    </row>
    <row r="64" spans="1:1" s="11" customFormat="1" x14ac:dyDescent="0.2">
      <c r="A64" s="174" t="s">
        <v>182</v>
      </c>
    </row>
    <row r="65" spans="1:1" s="11" customFormat="1" x14ac:dyDescent="0.2">
      <c r="A65" s="144"/>
    </row>
    <row r="66" spans="1:1" s="11" customFormat="1" ht="30" customHeight="1" x14ac:dyDescent="0.2">
      <c r="A66" s="180" t="s">
        <v>216</v>
      </c>
    </row>
    <row r="67" spans="1:1" s="11" customFormat="1" x14ac:dyDescent="0.2">
      <c r="A67" s="174" t="s">
        <v>184</v>
      </c>
    </row>
    <row r="68" spans="1:1" s="11" customFormat="1" x14ac:dyDescent="0.2">
      <c r="A68" s="144"/>
    </row>
    <row r="69" spans="1:1" s="11" customFormat="1" x14ac:dyDescent="0.2">
      <c r="A69" s="180" t="s">
        <v>217</v>
      </c>
    </row>
    <row r="70" spans="1:1" s="11" customFormat="1" x14ac:dyDescent="0.2">
      <c r="A70" s="174" t="s">
        <v>184</v>
      </c>
    </row>
    <row r="71" spans="1:1" s="11" customFormat="1" x14ac:dyDescent="0.2">
      <c r="A71" s="144"/>
    </row>
    <row r="72" spans="1:1" s="11" customFormat="1" x14ac:dyDescent="0.2">
      <c r="A72" s="180" t="s">
        <v>218</v>
      </c>
    </row>
    <row r="73" spans="1:1" s="11" customFormat="1" x14ac:dyDescent="0.2">
      <c r="A73" s="174" t="s">
        <v>184</v>
      </c>
    </row>
    <row r="74" spans="1:1" s="11" customFormat="1" x14ac:dyDescent="0.2">
      <c r="A74" s="144"/>
    </row>
    <row r="75" spans="1:1" s="11" customFormat="1" ht="24" x14ac:dyDescent="0.2">
      <c r="A75" s="180" t="s">
        <v>219</v>
      </c>
    </row>
    <row r="76" spans="1:1" s="11" customFormat="1" x14ac:dyDescent="0.2">
      <c r="A76" s="174" t="s">
        <v>184</v>
      </c>
    </row>
    <row r="77" spans="1:1" x14ac:dyDescent="0.2">
      <c r="A77" s="143"/>
    </row>
    <row r="78" spans="1:1" x14ac:dyDescent="0.2">
      <c r="A78" s="143"/>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G21"/>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1"/>
  <sheetViews>
    <sheetView workbookViewId="0">
      <pane xSplit="1" topLeftCell="B1" activePane="topRight" state="frozen"/>
      <selection activeCell="A10" sqref="A10"/>
      <selection pane="topRight" activeCell="A19" sqref="A19"/>
    </sheetView>
  </sheetViews>
  <sheetFormatPr defaultColWidth="10.140625" defaultRowHeight="12.75" x14ac:dyDescent="0.2"/>
  <cols>
    <col min="1" max="1" width="45.28515625" style="5" customWidth="1"/>
  </cols>
  <sheetData>
    <row r="1" spans="1:2" ht="24" x14ac:dyDescent="0.2">
      <c r="A1" s="47" t="s">
        <v>50</v>
      </c>
    </row>
    <row r="2" spans="1:2" s="11" customFormat="1" ht="24" customHeight="1" x14ac:dyDescent="0.2">
      <c r="A2" s="135" t="s">
        <v>166</v>
      </c>
    </row>
    <row r="3" spans="1:2" s="11" customFormat="1" ht="12.75" customHeight="1" x14ac:dyDescent="0.2">
      <c r="A3" s="132" t="s">
        <v>263</v>
      </c>
    </row>
    <row r="4" spans="1:2" ht="21.75" customHeight="1" x14ac:dyDescent="0.2">
      <c r="A4" s="160" t="s">
        <v>52</v>
      </c>
      <c r="B4" s="148" t="e">
        <f>'BAR BB| Open rates'!#REF!</f>
        <v>#REF!</v>
      </c>
    </row>
    <row r="5" spans="1:2" ht="21.75" customHeight="1" x14ac:dyDescent="0.2">
      <c r="A5" s="160"/>
      <c r="B5" s="222" t="e">
        <f>'BAR BB| Open rates'!#REF!</f>
        <v>#REF!</v>
      </c>
    </row>
    <row r="6" spans="1:2" s="11" customFormat="1" ht="12.75" customHeight="1" x14ac:dyDescent="0.2">
      <c r="A6" s="33" t="s">
        <v>53</v>
      </c>
      <c r="B6" s="136"/>
    </row>
    <row r="7" spans="1:2" s="11" customFormat="1" ht="12.75" customHeight="1" x14ac:dyDescent="0.2">
      <c r="A7" s="42">
        <v>1</v>
      </c>
      <c r="B7" s="84" t="e">
        <f>'BAR BB| Open rates'!#REF!*0.9*0.87</f>
        <v>#REF!</v>
      </c>
    </row>
    <row r="8" spans="1:2" s="11" customFormat="1" ht="12.75" customHeight="1" x14ac:dyDescent="0.2">
      <c r="A8" s="42">
        <v>2</v>
      </c>
      <c r="B8" s="84" t="e">
        <f>'BAR BB| Open rates'!#REF!*0.9*0.87</f>
        <v>#REF!</v>
      </c>
    </row>
    <row r="9" spans="1:2" s="11" customFormat="1" ht="12.75" customHeight="1" x14ac:dyDescent="0.2">
      <c r="A9" s="33" t="s">
        <v>54</v>
      </c>
      <c r="B9" s="84"/>
    </row>
    <row r="10" spans="1:2" s="11" customFormat="1" ht="12.75" customHeight="1" x14ac:dyDescent="0.2">
      <c r="A10" s="42">
        <v>1</v>
      </c>
      <c r="B10" s="84" t="e">
        <f>'BAR BB| Open rates'!#REF!*0.9*0.87</f>
        <v>#REF!</v>
      </c>
    </row>
    <row r="11" spans="1:2" s="11" customFormat="1" ht="12.75" customHeight="1" x14ac:dyDescent="0.2">
      <c r="A11" s="42">
        <v>2</v>
      </c>
      <c r="B11" s="84" t="e">
        <f>'BAR BB| Open rates'!#REF!*0.9*0.87</f>
        <v>#REF!</v>
      </c>
    </row>
    <row r="12" spans="1:2" s="11" customFormat="1" ht="12.75" customHeight="1" x14ac:dyDescent="0.2">
      <c r="A12" s="33" t="s">
        <v>151</v>
      </c>
      <c r="B12" s="84"/>
    </row>
    <row r="13" spans="1:2" s="11" customFormat="1" ht="12.75" customHeight="1" x14ac:dyDescent="0.2">
      <c r="A13" s="42">
        <v>1</v>
      </c>
      <c r="B13" s="84" t="e">
        <f>'BAR BB| Open rates'!#REF!*0.9*0.87</f>
        <v>#REF!</v>
      </c>
    </row>
    <row r="14" spans="1:2" s="11" customFormat="1" ht="12.75" customHeight="1" x14ac:dyDescent="0.2">
      <c r="A14" s="42">
        <v>2</v>
      </c>
      <c r="B14" s="84" t="e">
        <f>'BAR BB| Open rates'!#REF!*0.9*0.87</f>
        <v>#REF!</v>
      </c>
    </row>
    <row r="15" spans="1:2" s="11" customFormat="1" ht="12" customHeight="1" x14ac:dyDescent="0.2">
      <c r="A15" s="123"/>
    </row>
    <row r="16" spans="1:2" x14ac:dyDescent="0.2">
      <c r="A16" s="231" t="s">
        <v>157</v>
      </c>
    </row>
    <row r="17" spans="1:1" x14ac:dyDescent="0.2">
      <c r="A17" s="231"/>
    </row>
    <row r="18" spans="1:1" ht="13.5" thickBot="1" x14ac:dyDescent="0.25">
      <c r="A18" s="123"/>
    </row>
    <row r="19" spans="1:1" s="11" customFormat="1" ht="266.25" customHeight="1" thickBot="1" x14ac:dyDescent="0.25">
      <c r="A19" s="218" t="s">
        <v>294</v>
      </c>
    </row>
    <row r="20" spans="1:1" s="11" customFormat="1" ht="12.75" customHeight="1" x14ac:dyDescent="0.2"/>
    <row r="21" spans="1:1" x14ac:dyDescent="0.2">
      <c r="A21" s="156" t="s">
        <v>80</v>
      </c>
    </row>
    <row r="22" spans="1:1" ht="25.5" customHeight="1" x14ac:dyDescent="0.2">
      <c r="A22" s="211" t="s">
        <v>290</v>
      </c>
    </row>
    <row r="23" spans="1:1" ht="49.5" customHeight="1" x14ac:dyDescent="0.2">
      <c r="A23" s="211" t="s">
        <v>291</v>
      </c>
    </row>
    <row r="24" spans="1:1" ht="12.75" customHeight="1" x14ac:dyDescent="0.2">
      <c r="A24"/>
    </row>
    <row r="25" spans="1:1" x14ac:dyDescent="0.2">
      <c r="A25" s="137" t="s">
        <v>58</v>
      </c>
    </row>
    <row r="26" spans="1:1" s="155" customFormat="1" ht="35.25" customHeight="1" x14ac:dyDescent="0.2">
      <c r="A26" s="138" t="s">
        <v>163</v>
      </c>
    </row>
    <row r="27" spans="1:1" s="155" customFormat="1" ht="35.25" customHeight="1" x14ac:dyDescent="0.2">
      <c r="A27" s="150" t="s">
        <v>188</v>
      </c>
    </row>
    <row r="28" spans="1:1" s="155" customFormat="1" ht="35.25" customHeight="1" x14ac:dyDescent="0.2">
      <c r="A28" s="138" t="s">
        <v>164</v>
      </c>
    </row>
    <row r="29" spans="1:1" s="155" customFormat="1" ht="13.5" customHeight="1" x14ac:dyDescent="0.2">
      <c r="A29" s="138" t="s">
        <v>165</v>
      </c>
    </row>
    <row r="30" spans="1:1" s="155" customFormat="1" ht="35.25" customHeight="1" x14ac:dyDescent="0.2">
      <c r="A30" s="138" t="s">
        <v>162</v>
      </c>
    </row>
    <row r="31" spans="1:1" ht="24" x14ac:dyDescent="0.2">
      <c r="A31" s="145" t="s">
        <v>173</v>
      </c>
    </row>
    <row r="32" spans="1:1" s="155" customFormat="1" ht="26.25" customHeight="1" x14ac:dyDescent="0.2">
      <c r="A32" s="157"/>
    </row>
    <row r="33" spans="1:1" s="155" customFormat="1" ht="12" customHeight="1" x14ac:dyDescent="0.2">
      <c r="A33" s="157"/>
    </row>
    <row r="34" spans="1:1" s="155" customFormat="1" ht="198.75" customHeight="1" x14ac:dyDescent="0.2">
      <c r="A34" s="184" t="s">
        <v>208</v>
      </c>
    </row>
    <row r="35" spans="1:1" x14ac:dyDescent="0.2">
      <c r="A35" s="146"/>
    </row>
    <row r="36" spans="1:1" ht="24" x14ac:dyDescent="0.2">
      <c r="A36" s="156" t="s">
        <v>92</v>
      </c>
    </row>
    <row r="37" spans="1:1" ht="40.5" hidden="1" customHeight="1" x14ac:dyDescent="0.2">
      <c r="A37" s="209" t="s">
        <v>222</v>
      </c>
    </row>
    <row r="38" spans="1:1" s="11" customFormat="1" ht="24" customHeight="1" x14ac:dyDescent="0.2">
      <c r="A38" s="219" t="s">
        <v>276</v>
      </c>
    </row>
    <row r="39" spans="1:1" x14ac:dyDescent="0.2">
      <c r="A39" s="13"/>
    </row>
    <row r="40" spans="1:1" x14ac:dyDescent="0.2">
      <c r="A40" s="139" t="s">
        <v>65</v>
      </c>
    </row>
    <row r="41" spans="1:1" ht="98.25" customHeight="1" x14ac:dyDescent="0.2">
      <c r="A41" s="152" t="s">
        <v>262</v>
      </c>
    </row>
    <row r="42" spans="1:1" x14ac:dyDescent="0.2">
      <c r="A42" s="133"/>
    </row>
    <row r="43" spans="1:1" x14ac:dyDescent="0.2">
      <c r="A43" s="14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43"/>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sheetData>
  <mergeCells count="1">
    <mergeCell ref="A16:A17"/>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0"/>
  <sheetViews>
    <sheetView workbookViewId="0">
      <pane xSplit="1" topLeftCell="B1" activePane="topRight" state="frozen"/>
      <selection activeCell="A10" sqref="A10"/>
      <selection pane="topRight" activeCell="C20" sqref="C20"/>
    </sheetView>
  </sheetViews>
  <sheetFormatPr defaultColWidth="10.140625" defaultRowHeight="12.75" x14ac:dyDescent="0.2"/>
  <cols>
    <col min="1" max="1" width="45.28515625" style="5" customWidth="1"/>
  </cols>
  <sheetData>
    <row r="1" spans="1:2" ht="24" x14ac:dyDescent="0.2">
      <c r="A1" s="47" t="s">
        <v>50</v>
      </c>
    </row>
    <row r="2" spans="1:2" ht="13.5" customHeight="1" x14ac:dyDescent="0.2">
      <c r="A2"/>
    </row>
    <row r="3" spans="1:2" s="11" customFormat="1" ht="24" customHeight="1" x14ac:dyDescent="0.2">
      <c r="A3" s="135" t="s">
        <v>166</v>
      </c>
    </row>
    <row r="4" spans="1:2" s="11" customFormat="1" ht="12.75" customHeight="1" x14ac:dyDescent="0.2">
      <c r="A4" s="132" t="s">
        <v>264</v>
      </c>
    </row>
    <row r="5" spans="1:2" ht="21.75" customHeight="1" x14ac:dyDescent="0.2">
      <c r="A5" s="160" t="s">
        <v>52</v>
      </c>
      <c r="B5" s="148" t="e">
        <f>'BAR BB| Open rates'!#REF!</f>
        <v>#REF!</v>
      </c>
    </row>
    <row r="6" spans="1:2" ht="21.75" customHeight="1" x14ac:dyDescent="0.2">
      <c r="A6" s="160"/>
      <c r="B6" s="148" t="e">
        <f>'BAR BB| Open rates'!#REF!</f>
        <v>#REF!</v>
      </c>
    </row>
    <row r="7" spans="1:2" s="11" customFormat="1" ht="12.75" customHeight="1" x14ac:dyDescent="0.2">
      <c r="A7" s="33" t="s">
        <v>53</v>
      </c>
      <c r="B7" s="136"/>
    </row>
    <row r="8" spans="1:2" s="11" customFormat="1" ht="12.75" customHeight="1" x14ac:dyDescent="0.2">
      <c r="A8" s="42">
        <v>1</v>
      </c>
      <c r="B8" s="84" t="e">
        <f>'BAR BB| Open rates'!#REF!*0.9*0.87+25</f>
        <v>#REF!</v>
      </c>
    </row>
    <row r="9" spans="1:2" s="11" customFormat="1" ht="12.75" customHeight="1" x14ac:dyDescent="0.2">
      <c r="A9" s="42">
        <v>2</v>
      </c>
      <c r="B9" s="84" t="e">
        <f>'BAR BB| Open rates'!#REF!*0.9*0.87+25</f>
        <v>#REF!</v>
      </c>
    </row>
    <row r="10" spans="1:2" s="11" customFormat="1" ht="12.75" customHeight="1" x14ac:dyDescent="0.2">
      <c r="A10" s="33" t="s">
        <v>54</v>
      </c>
      <c r="B10" s="84"/>
    </row>
    <row r="11" spans="1:2" s="11" customFormat="1" ht="12.75" customHeight="1" x14ac:dyDescent="0.2">
      <c r="A11" s="42">
        <v>1</v>
      </c>
      <c r="B11" s="84" t="e">
        <f>'BAR BB| Open rates'!#REF!*0.9*0.87+25</f>
        <v>#REF!</v>
      </c>
    </row>
    <row r="12" spans="1:2" s="11" customFormat="1" ht="12.75" customHeight="1" x14ac:dyDescent="0.2">
      <c r="A12" s="42">
        <v>2</v>
      </c>
      <c r="B12" s="84" t="e">
        <f>'BAR BB| Open rates'!#REF!*0.9*0.87+25</f>
        <v>#REF!</v>
      </c>
    </row>
    <row r="13" spans="1:2" s="11" customFormat="1" ht="12.75" customHeight="1" x14ac:dyDescent="0.2">
      <c r="A13" s="33" t="s">
        <v>151</v>
      </c>
      <c r="B13" s="84"/>
    </row>
    <row r="14" spans="1:2" s="11" customFormat="1" ht="12.75" customHeight="1" x14ac:dyDescent="0.2">
      <c r="A14" s="42">
        <v>1</v>
      </c>
      <c r="B14" s="84" t="e">
        <f>'BAR BB| Open rates'!#REF!*0.9*0.87+25</f>
        <v>#REF!</v>
      </c>
    </row>
    <row r="15" spans="1:2" s="11" customFormat="1" ht="12.75" customHeight="1" x14ac:dyDescent="0.2">
      <c r="A15" s="42">
        <v>2</v>
      </c>
      <c r="B15" s="84" t="e">
        <f>'BAR BB| Open rates'!#REF!*0.9*0.87+25</f>
        <v>#REF!</v>
      </c>
    </row>
    <row r="16" spans="1:2" s="11" customFormat="1" ht="12.75" customHeight="1" x14ac:dyDescent="0.2">
      <c r="A16" s="123"/>
    </row>
    <row r="17" spans="1:1" x14ac:dyDescent="0.2">
      <c r="A17" s="231" t="s">
        <v>157</v>
      </c>
    </row>
    <row r="18" spans="1:1" x14ac:dyDescent="0.2">
      <c r="A18" s="231"/>
    </row>
    <row r="19" spans="1:1" ht="13.5" thickBot="1" x14ac:dyDescent="0.25">
      <c r="A19" s="123"/>
    </row>
    <row r="20" spans="1:1" s="11" customFormat="1" ht="266.25" customHeight="1" thickBot="1" x14ac:dyDescent="0.25">
      <c r="A20" s="218" t="s">
        <v>294</v>
      </c>
    </row>
    <row r="21" spans="1:1" s="11" customFormat="1" ht="12.75" customHeight="1" x14ac:dyDescent="0.2"/>
    <row r="22" spans="1:1" x14ac:dyDescent="0.2">
      <c r="A22" s="156" t="s">
        <v>80</v>
      </c>
    </row>
    <row r="23" spans="1:1" ht="25.5" customHeight="1" x14ac:dyDescent="0.2">
      <c r="A23" s="211" t="s">
        <v>292</v>
      </c>
    </row>
    <row r="24" spans="1:1" ht="49.5" customHeight="1" x14ac:dyDescent="0.2">
      <c r="A24" s="211" t="s">
        <v>293</v>
      </c>
    </row>
    <row r="25" spans="1:1" ht="12.75" customHeight="1" x14ac:dyDescent="0.2">
      <c r="A25"/>
    </row>
    <row r="26" spans="1:1" x14ac:dyDescent="0.2">
      <c r="A26" s="137" t="s">
        <v>58</v>
      </c>
    </row>
    <row r="27" spans="1:1" s="155" customFormat="1" ht="35.25" customHeight="1" x14ac:dyDescent="0.2">
      <c r="A27" s="138" t="s">
        <v>163</v>
      </c>
    </row>
    <row r="28" spans="1:1" s="155" customFormat="1" ht="35.25" customHeight="1" x14ac:dyDescent="0.2">
      <c r="A28" s="150" t="s">
        <v>188</v>
      </c>
    </row>
    <row r="29" spans="1:1" s="155" customFormat="1" ht="35.25" customHeight="1" x14ac:dyDescent="0.2">
      <c r="A29" s="138" t="s">
        <v>164</v>
      </c>
    </row>
    <row r="30" spans="1:1" s="155" customFormat="1" ht="13.5" customHeight="1" x14ac:dyDescent="0.2">
      <c r="A30" s="138" t="s">
        <v>165</v>
      </c>
    </row>
    <row r="31" spans="1:1" s="155" customFormat="1" ht="35.25" customHeight="1" x14ac:dyDescent="0.2">
      <c r="A31" s="138" t="s">
        <v>162</v>
      </c>
    </row>
    <row r="32" spans="1:1" ht="24" x14ac:dyDescent="0.2">
      <c r="A32" s="145" t="s">
        <v>173</v>
      </c>
    </row>
    <row r="33" spans="1:1" s="155" customFormat="1" ht="26.25" customHeight="1" x14ac:dyDescent="0.2">
      <c r="A33" s="157"/>
    </row>
    <row r="34" spans="1:1" s="155" customFormat="1" ht="12" customHeight="1" x14ac:dyDescent="0.2">
      <c r="A34" s="157"/>
    </row>
    <row r="35" spans="1:1" s="155" customFormat="1" ht="198.75" customHeight="1" x14ac:dyDescent="0.2">
      <c r="A35" s="184" t="s">
        <v>208</v>
      </c>
    </row>
    <row r="36" spans="1:1" x14ac:dyDescent="0.2">
      <c r="A36" s="146"/>
    </row>
    <row r="37" spans="1:1" ht="24" x14ac:dyDescent="0.2">
      <c r="A37" s="156" t="s">
        <v>92</v>
      </c>
    </row>
    <row r="38" spans="1:1" ht="40.5" hidden="1" customHeight="1" x14ac:dyDescent="0.2">
      <c r="A38" s="209" t="s">
        <v>222</v>
      </c>
    </row>
    <row r="39" spans="1:1" s="11" customFormat="1" ht="24" customHeight="1" x14ac:dyDescent="0.2">
      <c r="A39" s="219" t="s">
        <v>276</v>
      </c>
    </row>
    <row r="40" spans="1:1" x14ac:dyDescent="0.2">
      <c r="A40" s="13"/>
    </row>
    <row r="41" spans="1:1" x14ac:dyDescent="0.2">
      <c r="A41" s="139" t="s">
        <v>65</v>
      </c>
    </row>
    <row r="42" spans="1:1" ht="98.25" customHeight="1" x14ac:dyDescent="0.2">
      <c r="A42" s="152" t="s">
        <v>262</v>
      </c>
    </row>
    <row r="43" spans="1:1" x14ac:dyDescent="0.2">
      <c r="A43" s="13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43"/>
    </row>
    <row r="50" spans="1:1" x14ac:dyDescent="0.2">
      <c r="A50" s="143"/>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sheetData>
  <mergeCells count="1">
    <mergeCell ref="A17:A18"/>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6"/>
  <sheetViews>
    <sheetView workbookViewId="0">
      <pane xSplit="1" topLeftCell="B1" activePane="topRight" state="frozen"/>
      <selection activeCell="A10" sqref="A10"/>
      <selection pane="topRight" activeCell="E19" sqref="E19"/>
    </sheetView>
  </sheetViews>
  <sheetFormatPr defaultColWidth="10.140625" defaultRowHeight="12.75" x14ac:dyDescent="0.2"/>
  <cols>
    <col min="1" max="1" width="45.28515625" style="5" customWidth="1"/>
  </cols>
  <sheetData>
    <row r="1" spans="1:2" ht="24" x14ac:dyDescent="0.2">
      <c r="A1" s="47" t="s">
        <v>50</v>
      </c>
    </row>
    <row r="2" spans="1:2" s="11" customFormat="1" ht="24" customHeight="1" x14ac:dyDescent="0.2">
      <c r="A2" s="135" t="s">
        <v>166</v>
      </c>
    </row>
    <row r="3" spans="1:2" s="11" customFormat="1" ht="12.75" customHeight="1" x14ac:dyDescent="0.2">
      <c r="A3" s="132" t="s">
        <v>229</v>
      </c>
    </row>
    <row r="4" spans="1:2" ht="21.75" customHeight="1" x14ac:dyDescent="0.2">
      <c r="A4" s="160" t="s">
        <v>52</v>
      </c>
      <c r="B4" s="148" t="e">
        <f>'BAR BB| Open rates'!#REF!</f>
        <v>#REF!</v>
      </c>
    </row>
    <row r="5" spans="1:2" ht="21.75" customHeight="1" x14ac:dyDescent="0.2">
      <c r="A5" s="160"/>
      <c r="B5" s="148" t="e">
        <f>'BAR BB| Open rates'!#REF!</f>
        <v>#REF!</v>
      </c>
    </row>
    <row r="6" spans="1:2" s="11" customFormat="1" ht="12.75" customHeight="1" x14ac:dyDescent="0.2">
      <c r="A6" s="33" t="s">
        <v>53</v>
      </c>
      <c r="B6" s="136"/>
    </row>
    <row r="7" spans="1:2" s="11" customFormat="1" ht="12.75" customHeight="1" x14ac:dyDescent="0.2">
      <c r="A7" s="42">
        <v>1</v>
      </c>
      <c r="B7" s="84" t="e">
        <f>'BAR BB| Open rates'!#REF!*0.9*0.87+25</f>
        <v>#REF!</v>
      </c>
    </row>
    <row r="8" spans="1:2" s="11" customFormat="1" ht="12.75" customHeight="1" x14ac:dyDescent="0.2">
      <c r="A8" s="42">
        <v>2</v>
      </c>
      <c r="B8" s="84" t="e">
        <f>'BAR BB| Open rates'!#REF!*0.9*0.87+25</f>
        <v>#REF!</v>
      </c>
    </row>
    <row r="9" spans="1:2" s="11" customFormat="1" ht="12.75" customHeight="1" x14ac:dyDescent="0.2">
      <c r="A9" s="33" t="s">
        <v>54</v>
      </c>
      <c r="B9" s="84"/>
    </row>
    <row r="10" spans="1:2" s="11" customFormat="1" ht="12.75" customHeight="1" x14ac:dyDescent="0.2">
      <c r="A10" s="42">
        <v>1</v>
      </c>
      <c r="B10" s="84" t="e">
        <f>'BAR BB| Open rates'!#REF!*0.9*0.87+25</f>
        <v>#REF!</v>
      </c>
    </row>
    <row r="11" spans="1:2" s="11" customFormat="1" ht="12.75" customHeight="1" x14ac:dyDescent="0.2">
      <c r="A11" s="42">
        <v>2</v>
      </c>
      <c r="B11" s="84" t="e">
        <f>'BAR BB| Open rates'!#REF!*0.9*0.87+25</f>
        <v>#REF!</v>
      </c>
    </row>
    <row r="12" spans="1:2" s="11" customFormat="1" ht="12.75" customHeight="1" x14ac:dyDescent="0.2">
      <c r="A12" s="33" t="s">
        <v>151</v>
      </c>
      <c r="B12" s="84"/>
    </row>
    <row r="13" spans="1:2" s="11" customFormat="1" ht="12.75" customHeight="1" x14ac:dyDescent="0.2">
      <c r="A13" s="42">
        <v>1</v>
      </c>
      <c r="B13" s="84" t="e">
        <f>'BAR BB| Open rates'!#REF!*0.9*0.87+25</f>
        <v>#REF!</v>
      </c>
    </row>
    <row r="14" spans="1:2" s="11" customFormat="1" ht="12.75" customHeight="1" x14ac:dyDescent="0.2">
      <c r="A14" s="167">
        <v>2</v>
      </c>
      <c r="B14" s="84" t="e">
        <f>'BAR BB| Open rates'!#REF!*0.9*0.87+25</f>
        <v>#REF!</v>
      </c>
    </row>
    <row r="15" spans="1:2" s="11" customFormat="1" ht="12.75" customHeight="1" x14ac:dyDescent="0.2">
      <c r="A15" s="123"/>
    </row>
    <row r="16" spans="1:2" x14ac:dyDescent="0.2">
      <c r="A16" s="231" t="s">
        <v>157</v>
      </c>
    </row>
    <row r="17" spans="1:1" x14ac:dyDescent="0.2">
      <c r="A17" s="231"/>
    </row>
    <row r="18" spans="1:1" ht="13.5" thickBot="1" x14ac:dyDescent="0.25">
      <c r="A18" s="123"/>
    </row>
    <row r="19" spans="1:1" s="11" customFormat="1" ht="266.25" customHeight="1" thickBot="1" x14ac:dyDescent="0.25">
      <c r="A19" s="218" t="s">
        <v>294</v>
      </c>
    </row>
    <row r="20" spans="1:1" s="11" customFormat="1" ht="12.75" customHeight="1" x14ac:dyDescent="0.2"/>
    <row r="21" spans="1:1" x14ac:dyDescent="0.2">
      <c r="A21" s="156" t="s">
        <v>80</v>
      </c>
    </row>
    <row r="22" spans="1:1" ht="25.5" customHeight="1" x14ac:dyDescent="0.2">
      <c r="A22" s="211" t="s">
        <v>292</v>
      </c>
    </row>
    <row r="23" spans="1:1" ht="49.5" customHeight="1" x14ac:dyDescent="0.2">
      <c r="A23" s="211" t="s">
        <v>293</v>
      </c>
    </row>
    <row r="24" spans="1:1" ht="12.75" customHeight="1" x14ac:dyDescent="0.2">
      <c r="A24"/>
    </row>
    <row r="25" spans="1:1" x14ac:dyDescent="0.2">
      <c r="A25" s="137" t="s">
        <v>58</v>
      </c>
    </row>
    <row r="26" spans="1:1" s="155" customFormat="1" ht="35.25" customHeight="1" x14ac:dyDescent="0.2">
      <c r="A26" s="138" t="s">
        <v>163</v>
      </c>
    </row>
    <row r="27" spans="1:1" s="155" customFormat="1" ht="35.25" customHeight="1" x14ac:dyDescent="0.2">
      <c r="A27" s="150" t="s">
        <v>188</v>
      </c>
    </row>
    <row r="28" spans="1:1" s="155" customFormat="1" ht="35.25" customHeight="1" x14ac:dyDescent="0.2">
      <c r="A28" s="138" t="s">
        <v>164</v>
      </c>
    </row>
    <row r="29" spans="1:1" s="155" customFormat="1" ht="13.5" customHeight="1" x14ac:dyDescent="0.2">
      <c r="A29" s="138" t="s">
        <v>165</v>
      </c>
    </row>
    <row r="30" spans="1:1" s="155" customFormat="1" ht="35.25" customHeight="1" x14ac:dyDescent="0.2">
      <c r="A30" s="138" t="s">
        <v>162</v>
      </c>
    </row>
    <row r="31" spans="1:1" ht="24" x14ac:dyDescent="0.2">
      <c r="A31" s="145" t="s">
        <v>173</v>
      </c>
    </row>
    <row r="32" spans="1:1" s="155" customFormat="1" ht="26.25" customHeight="1" x14ac:dyDescent="0.2">
      <c r="A32" s="157"/>
    </row>
    <row r="33" spans="1:1" s="155" customFormat="1" ht="12" customHeight="1" x14ac:dyDescent="0.2">
      <c r="A33" s="157"/>
    </row>
    <row r="34" spans="1:1" s="155" customFormat="1" ht="198.75" customHeight="1" x14ac:dyDescent="0.2">
      <c r="A34" s="184" t="s">
        <v>208</v>
      </c>
    </row>
    <row r="35" spans="1:1" x14ac:dyDescent="0.2">
      <c r="A35" s="146"/>
    </row>
    <row r="36" spans="1:1" ht="24" x14ac:dyDescent="0.2">
      <c r="A36" s="156" t="s">
        <v>92</v>
      </c>
    </row>
    <row r="37" spans="1:1" ht="40.5" hidden="1" customHeight="1" x14ac:dyDescent="0.2">
      <c r="A37" s="209" t="s">
        <v>222</v>
      </c>
    </row>
    <row r="38" spans="1:1" s="11" customFormat="1" ht="24" customHeight="1" x14ac:dyDescent="0.2">
      <c r="A38" s="219" t="s">
        <v>276</v>
      </c>
    </row>
    <row r="39" spans="1:1" x14ac:dyDescent="0.2">
      <c r="A39" s="13"/>
    </row>
    <row r="40" spans="1:1" x14ac:dyDescent="0.2">
      <c r="A40" s="139" t="s">
        <v>65</v>
      </c>
    </row>
    <row r="41" spans="1:1" ht="98.25" customHeight="1" x14ac:dyDescent="0.2">
      <c r="A41" s="152" t="s">
        <v>262</v>
      </c>
    </row>
    <row r="42" spans="1:1" x14ac:dyDescent="0.2">
      <c r="A42" s="133"/>
    </row>
    <row r="43" spans="1:1" x14ac:dyDescent="0.2">
      <c r="A43" s="14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43"/>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sheetData>
  <mergeCells count="1">
    <mergeCell ref="A16:A17"/>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V272"/>
  <sheetViews>
    <sheetView workbookViewId="0">
      <pane xSplit="1" topLeftCell="B1" activePane="topRight" state="frozen"/>
      <selection activeCell="A10" sqref="A10"/>
      <selection pane="topRight" activeCell="E45" sqref="E45"/>
    </sheetView>
  </sheetViews>
  <sheetFormatPr defaultColWidth="10.140625" defaultRowHeight="12.75" x14ac:dyDescent="0.2"/>
  <cols>
    <col min="1" max="1" width="45.28515625" style="5" customWidth="1"/>
  </cols>
  <sheetData>
    <row r="1" spans="1:22" ht="24" x14ac:dyDescent="0.2">
      <c r="A1" s="47" t="s">
        <v>50</v>
      </c>
    </row>
    <row r="2" spans="1:22" ht="13.5" customHeight="1" x14ac:dyDescent="0.2">
      <c r="A2"/>
    </row>
    <row r="3" spans="1:22" hidden="1" x14ac:dyDescent="0.2">
      <c r="A3" s="163" t="s">
        <v>170</v>
      </c>
    </row>
    <row r="4" spans="1:22" ht="21.75" hidden="1" customHeight="1" x14ac:dyDescent="0.2">
      <c r="A4" s="164" t="s">
        <v>52</v>
      </c>
      <c r="B4" s="148" t="e">
        <f>'BAR BB| Open rates'!#REF!</f>
        <v>#REF!</v>
      </c>
      <c r="C4" s="148" t="e">
        <f>'BAR BB| Open rates'!#REF!</f>
        <v>#REF!</v>
      </c>
      <c r="D4" s="148" t="e">
        <f>'BAR BB| Open rates'!#REF!</f>
        <v>#REF!</v>
      </c>
      <c r="E4" s="148" t="e">
        <f>'BAR BB| Open rates'!#REF!</f>
        <v>#REF!</v>
      </c>
      <c r="F4" s="148" t="e">
        <f>'BAR BB| Open rates'!#REF!</f>
        <v>#REF!</v>
      </c>
      <c r="G4" s="148" t="e">
        <f>'BAR BB| Open rates'!#REF!</f>
        <v>#REF!</v>
      </c>
      <c r="H4" s="148" t="e">
        <f>'BAR BB| Open rates'!#REF!</f>
        <v>#REF!</v>
      </c>
      <c r="I4" s="148" t="e">
        <f>'BAR BB| Open rates'!#REF!</f>
        <v>#REF!</v>
      </c>
      <c r="J4" s="148" t="e">
        <f>'BAR BB| Open rates'!#REF!</f>
        <v>#REF!</v>
      </c>
      <c r="K4" s="148" t="e">
        <f>'BAR BB| Open rates'!#REF!</f>
        <v>#REF!</v>
      </c>
      <c r="L4" s="148" t="e">
        <f>'BAR BB| Open rates'!#REF!</f>
        <v>#REF!</v>
      </c>
      <c r="M4" s="148" t="e">
        <f>'BAR BB| Open rates'!#REF!</f>
        <v>#REF!</v>
      </c>
      <c r="N4" s="148" t="e">
        <f>'BAR BB| Open rates'!#REF!</f>
        <v>#REF!</v>
      </c>
      <c r="O4" s="148" t="e">
        <f>'BAR BB| Open rates'!#REF!</f>
        <v>#REF!</v>
      </c>
      <c r="P4" s="148" t="e">
        <f>'BAR BB| Open rates'!#REF!</f>
        <v>#REF!</v>
      </c>
      <c r="Q4" s="148" t="e">
        <f>'BAR BB| Open rates'!#REF!</f>
        <v>#REF!</v>
      </c>
      <c r="R4" s="148" t="e">
        <f>'BAR BB| Open rates'!#REF!</f>
        <v>#REF!</v>
      </c>
      <c r="S4" s="148" t="e">
        <f>'BAR BB| Open rates'!#REF!</f>
        <v>#REF!</v>
      </c>
      <c r="T4" s="148" t="e">
        <f>'BAR BB| Open rates'!#REF!</f>
        <v>#REF!</v>
      </c>
      <c r="U4" s="148" t="e">
        <f>'BAR BB| Open rates'!#REF!</f>
        <v>#REF!</v>
      </c>
      <c r="V4" s="148" t="e">
        <f>'BAR BB| Open rates'!#REF!</f>
        <v>#REF!</v>
      </c>
    </row>
    <row r="5" spans="1:22" ht="21.75" hidden="1" customHeight="1" x14ac:dyDescent="0.2">
      <c r="A5" s="160"/>
      <c r="B5" s="148" t="e">
        <f>'BAR BB| Open rates'!#REF!</f>
        <v>#REF!</v>
      </c>
      <c r="C5" s="148" t="e">
        <f>'BAR BB| Open rates'!#REF!</f>
        <v>#REF!</v>
      </c>
      <c r="D5" s="148" t="e">
        <f>'BAR BB| Open rates'!#REF!</f>
        <v>#REF!</v>
      </c>
      <c r="E5" s="148" t="e">
        <f>'BAR BB| Open rates'!#REF!</f>
        <v>#REF!</v>
      </c>
      <c r="F5" s="148" t="e">
        <f>'BAR BB| Open rates'!#REF!</f>
        <v>#REF!</v>
      </c>
      <c r="G5" s="148" t="e">
        <f>'BAR BB| Open rates'!#REF!</f>
        <v>#REF!</v>
      </c>
      <c r="H5" s="148" t="e">
        <f>'BAR BB| Open rates'!#REF!</f>
        <v>#REF!</v>
      </c>
      <c r="I5" s="148" t="e">
        <f>'BAR BB| Open rates'!#REF!</f>
        <v>#REF!</v>
      </c>
      <c r="J5" s="148" t="e">
        <f>'BAR BB| Open rates'!#REF!</f>
        <v>#REF!</v>
      </c>
      <c r="K5" s="148" t="e">
        <f>'BAR BB| Open rates'!#REF!</f>
        <v>#REF!</v>
      </c>
      <c r="L5" s="148" t="e">
        <f>'BAR BB| Open rates'!#REF!</f>
        <v>#REF!</v>
      </c>
      <c r="M5" s="148" t="e">
        <f>'BAR BB| Open rates'!#REF!</f>
        <v>#REF!</v>
      </c>
      <c r="N5" s="148" t="e">
        <f>'BAR BB| Open rates'!#REF!</f>
        <v>#REF!</v>
      </c>
      <c r="O5" s="148" t="e">
        <f>'BAR BB| Open rates'!#REF!</f>
        <v>#REF!</v>
      </c>
      <c r="P5" s="148" t="e">
        <f>'BAR BB| Open rates'!#REF!</f>
        <v>#REF!</v>
      </c>
      <c r="Q5" s="148" t="e">
        <f>'BAR BB| Open rates'!#REF!</f>
        <v>#REF!</v>
      </c>
      <c r="R5" s="148" t="e">
        <f>'BAR BB| Open rates'!#REF!</f>
        <v>#REF!</v>
      </c>
      <c r="S5" s="148" t="e">
        <f>'BAR BB| Open rates'!#REF!</f>
        <v>#REF!</v>
      </c>
      <c r="T5" s="148" t="e">
        <f>'BAR BB| Open rates'!#REF!</f>
        <v>#REF!</v>
      </c>
      <c r="U5" s="148" t="e">
        <f>'BAR BB| Open rates'!#REF!</f>
        <v>#REF!</v>
      </c>
      <c r="V5" s="148" t="e">
        <f>'BAR BB| Open rates'!#REF!</f>
        <v>#REF!</v>
      </c>
    </row>
    <row r="6" spans="1:22" s="11" customFormat="1" ht="12.75" hidden="1" customHeight="1" x14ac:dyDescent="0.2">
      <c r="A6" s="161" t="s">
        <v>53</v>
      </c>
      <c r="B6" s="158"/>
      <c r="C6" s="158"/>
      <c r="D6" s="158"/>
      <c r="E6" s="158"/>
      <c r="F6" s="158"/>
      <c r="G6" s="158"/>
      <c r="H6" s="158"/>
      <c r="I6" s="158"/>
      <c r="J6" s="158"/>
      <c r="K6" s="158"/>
      <c r="L6" s="158"/>
      <c r="M6" s="158"/>
      <c r="N6" s="158"/>
      <c r="O6" s="158"/>
      <c r="P6" s="158"/>
      <c r="Q6" s="158"/>
      <c r="R6" s="158"/>
      <c r="S6" s="158"/>
      <c r="T6" s="158"/>
      <c r="U6" s="158"/>
      <c r="V6" s="158"/>
    </row>
    <row r="7" spans="1:22" s="11" customFormat="1" ht="12.75" hidden="1" customHeight="1" x14ac:dyDescent="0.2">
      <c r="A7" s="162">
        <v>1</v>
      </c>
      <c r="B7" s="159" t="e">
        <f>'BAR BB| Open rates'!#REF!</f>
        <v>#REF!</v>
      </c>
      <c r="C7" s="159" t="e">
        <f>'BAR BB| Open rates'!#REF!</f>
        <v>#REF!</v>
      </c>
      <c r="D7" s="159" t="e">
        <f>'BAR BB| Open rates'!#REF!</f>
        <v>#REF!</v>
      </c>
      <c r="E7" s="159" t="e">
        <f>'BAR BB| Open rates'!#REF!</f>
        <v>#REF!</v>
      </c>
      <c r="F7" s="159" t="e">
        <f>'BAR BB| Open rates'!#REF!</f>
        <v>#REF!</v>
      </c>
      <c r="G7" s="159" t="e">
        <f>'BAR BB| Open rates'!#REF!</f>
        <v>#REF!</v>
      </c>
      <c r="H7" s="159" t="e">
        <f>'BAR BB| Open rates'!#REF!</f>
        <v>#REF!</v>
      </c>
      <c r="I7" s="159" t="e">
        <f>'BAR BB| Open rates'!#REF!</f>
        <v>#REF!</v>
      </c>
      <c r="J7" s="159" t="e">
        <f>'BAR BB| Open rates'!#REF!</f>
        <v>#REF!</v>
      </c>
      <c r="K7" s="159" t="e">
        <f>'BAR BB| Open rates'!#REF!</f>
        <v>#REF!</v>
      </c>
      <c r="L7" s="159" t="e">
        <f>'BAR BB| Open rates'!#REF!</f>
        <v>#REF!</v>
      </c>
      <c r="M7" s="159" t="e">
        <f>'BAR BB| Open rates'!#REF!</f>
        <v>#REF!</v>
      </c>
      <c r="N7" s="159" t="e">
        <f>'BAR BB| Open rates'!#REF!</f>
        <v>#REF!</v>
      </c>
      <c r="O7" s="159" t="e">
        <f>'BAR BB| Open rates'!#REF!</f>
        <v>#REF!</v>
      </c>
      <c r="P7" s="159" t="e">
        <f>'BAR BB| Open rates'!#REF!</f>
        <v>#REF!</v>
      </c>
      <c r="Q7" s="159" t="e">
        <f>'BAR BB| Open rates'!#REF!</f>
        <v>#REF!</v>
      </c>
      <c r="R7" s="159" t="e">
        <f>'BAR BB| Open rates'!#REF!</f>
        <v>#REF!</v>
      </c>
      <c r="S7" s="159" t="e">
        <f>'BAR BB| Open rates'!#REF!</f>
        <v>#REF!</v>
      </c>
      <c r="T7" s="159" t="e">
        <f>'BAR BB| Open rates'!#REF!</f>
        <v>#REF!</v>
      </c>
      <c r="U7" s="159" t="e">
        <f>'BAR BB| Open rates'!#REF!</f>
        <v>#REF!</v>
      </c>
      <c r="V7" s="159" t="e">
        <f>'BAR BB| Open rates'!#REF!</f>
        <v>#REF!</v>
      </c>
    </row>
    <row r="8" spans="1:22" s="11" customFormat="1" ht="12.75" hidden="1" customHeight="1" x14ac:dyDescent="0.2">
      <c r="A8" s="162">
        <v>2</v>
      </c>
      <c r="B8" s="159" t="e">
        <f>'BAR BB| Open rates'!#REF!</f>
        <v>#REF!</v>
      </c>
      <c r="C8" s="159" t="e">
        <f>'BAR BB| Open rates'!#REF!</f>
        <v>#REF!</v>
      </c>
      <c r="D8" s="159" t="e">
        <f>'BAR BB| Open rates'!#REF!</f>
        <v>#REF!</v>
      </c>
      <c r="E8" s="159" t="e">
        <f>'BAR BB| Open rates'!#REF!</f>
        <v>#REF!</v>
      </c>
      <c r="F8" s="159" t="e">
        <f>'BAR BB| Open rates'!#REF!</f>
        <v>#REF!</v>
      </c>
      <c r="G8" s="159" t="e">
        <f>'BAR BB| Open rates'!#REF!</f>
        <v>#REF!</v>
      </c>
      <c r="H8" s="159" t="e">
        <f>'BAR BB| Open rates'!#REF!</f>
        <v>#REF!</v>
      </c>
      <c r="I8" s="159" t="e">
        <f>'BAR BB| Open rates'!#REF!</f>
        <v>#REF!</v>
      </c>
      <c r="J8" s="159" t="e">
        <f>'BAR BB| Open rates'!#REF!</f>
        <v>#REF!</v>
      </c>
      <c r="K8" s="159" t="e">
        <f>'BAR BB| Open rates'!#REF!</f>
        <v>#REF!</v>
      </c>
      <c r="L8" s="159" t="e">
        <f>'BAR BB| Open rates'!#REF!</f>
        <v>#REF!</v>
      </c>
      <c r="M8" s="159" t="e">
        <f>'BAR BB| Open rates'!#REF!</f>
        <v>#REF!</v>
      </c>
      <c r="N8" s="159" t="e">
        <f>'BAR BB| Open rates'!#REF!</f>
        <v>#REF!</v>
      </c>
      <c r="O8" s="159" t="e">
        <f>'BAR BB| Open rates'!#REF!</f>
        <v>#REF!</v>
      </c>
      <c r="P8" s="159" t="e">
        <f>'BAR BB| Open rates'!#REF!</f>
        <v>#REF!</v>
      </c>
      <c r="Q8" s="159" t="e">
        <f>'BAR BB| Open rates'!#REF!</f>
        <v>#REF!</v>
      </c>
      <c r="R8" s="159" t="e">
        <f>'BAR BB| Open rates'!#REF!</f>
        <v>#REF!</v>
      </c>
      <c r="S8" s="159" t="e">
        <f>'BAR BB| Open rates'!#REF!</f>
        <v>#REF!</v>
      </c>
      <c r="T8" s="159" t="e">
        <f>'BAR BB| Open rates'!#REF!</f>
        <v>#REF!</v>
      </c>
      <c r="U8" s="159" t="e">
        <f>'BAR BB| Open rates'!#REF!</f>
        <v>#REF!</v>
      </c>
      <c r="V8" s="159" t="e">
        <f>'BAR BB| Open rates'!#REF!</f>
        <v>#REF!</v>
      </c>
    </row>
    <row r="9" spans="1:22" s="11" customFormat="1" ht="12.75" hidden="1" customHeight="1" x14ac:dyDescent="0.2">
      <c r="A9" s="161" t="s">
        <v>54</v>
      </c>
      <c r="B9" s="159"/>
      <c r="C9" s="159"/>
      <c r="D9" s="159"/>
      <c r="E9" s="159"/>
      <c r="F9" s="159"/>
      <c r="G9" s="159"/>
      <c r="H9" s="159"/>
      <c r="I9" s="159"/>
      <c r="J9" s="159"/>
      <c r="K9" s="159"/>
      <c r="L9" s="159"/>
      <c r="M9" s="159"/>
      <c r="N9" s="159"/>
      <c r="O9" s="159"/>
      <c r="P9" s="159"/>
      <c r="Q9" s="159"/>
      <c r="R9" s="159"/>
      <c r="S9" s="159"/>
      <c r="T9" s="159"/>
      <c r="U9" s="159"/>
      <c r="V9" s="159"/>
    </row>
    <row r="10" spans="1:22" s="11" customFormat="1" ht="12.75" hidden="1" customHeight="1" x14ac:dyDescent="0.2">
      <c r="A10" s="162">
        <v>1</v>
      </c>
      <c r="B10" s="159" t="e">
        <f>'BAR BB| Open rates'!#REF!</f>
        <v>#REF!</v>
      </c>
      <c r="C10" s="159" t="e">
        <f>'BAR BB| Open rates'!#REF!</f>
        <v>#REF!</v>
      </c>
      <c r="D10" s="159" t="e">
        <f>'BAR BB| Open rates'!#REF!</f>
        <v>#REF!</v>
      </c>
      <c r="E10" s="159" t="e">
        <f>'BAR BB| Open rates'!#REF!</f>
        <v>#REF!</v>
      </c>
      <c r="F10" s="159" t="e">
        <f>'BAR BB| Open rates'!#REF!</f>
        <v>#REF!</v>
      </c>
      <c r="G10" s="159" t="e">
        <f>'BAR BB| Open rates'!#REF!</f>
        <v>#REF!</v>
      </c>
      <c r="H10" s="159" t="e">
        <f>'BAR BB| Open rates'!#REF!</f>
        <v>#REF!</v>
      </c>
      <c r="I10" s="159" t="e">
        <f>'BAR BB| Open rates'!#REF!</f>
        <v>#REF!</v>
      </c>
      <c r="J10" s="159" t="e">
        <f>'BAR BB| Open rates'!#REF!</f>
        <v>#REF!</v>
      </c>
      <c r="K10" s="159" t="e">
        <f>'BAR BB| Open rates'!#REF!</f>
        <v>#REF!</v>
      </c>
      <c r="L10" s="159" t="e">
        <f>'BAR BB| Open rates'!#REF!</f>
        <v>#REF!</v>
      </c>
      <c r="M10" s="159" t="e">
        <f>'BAR BB| Open rates'!#REF!</f>
        <v>#REF!</v>
      </c>
      <c r="N10" s="159" t="e">
        <f>'BAR BB| Open rates'!#REF!</f>
        <v>#REF!</v>
      </c>
      <c r="O10" s="159" t="e">
        <f>'BAR BB| Open rates'!#REF!</f>
        <v>#REF!</v>
      </c>
      <c r="P10" s="159" t="e">
        <f>'BAR BB| Open rates'!#REF!</f>
        <v>#REF!</v>
      </c>
      <c r="Q10" s="159" t="e">
        <f>'BAR BB| Open rates'!#REF!</f>
        <v>#REF!</v>
      </c>
      <c r="R10" s="159" t="e">
        <f>'BAR BB| Open rates'!#REF!</f>
        <v>#REF!</v>
      </c>
      <c r="S10" s="159" t="e">
        <f>'BAR BB| Open rates'!#REF!</f>
        <v>#REF!</v>
      </c>
      <c r="T10" s="159" t="e">
        <f>'BAR BB| Open rates'!#REF!</f>
        <v>#REF!</v>
      </c>
      <c r="U10" s="159" t="e">
        <f>'BAR BB| Open rates'!#REF!</f>
        <v>#REF!</v>
      </c>
      <c r="V10" s="159" t="e">
        <f>'BAR BB| Open rates'!#REF!</f>
        <v>#REF!</v>
      </c>
    </row>
    <row r="11" spans="1:22" s="11" customFormat="1" ht="12.75" hidden="1" customHeight="1" x14ac:dyDescent="0.2">
      <c r="A11" s="162">
        <v>2</v>
      </c>
      <c r="B11" s="159" t="e">
        <f>'BAR BB| Open rates'!#REF!</f>
        <v>#REF!</v>
      </c>
      <c r="C11" s="159" t="e">
        <f>'BAR BB| Open rates'!#REF!</f>
        <v>#REF!</v>
      </c>
      <c r="D11" s="159" t="e">
        <f>'BAR BB| Open rates'!#REF!</f>
        <v>#REF!</v>
      </c>
      <c r="E11" s="159" t="e">
        <f>'BAR BB| Open rates'!#REF!</f>
        <v>#REF!</v>
      </c>
      <c r="F11" s="159" t="e">
        <f>'BAR BB| Open rates'!#REF!</f>
        <v>#REF!</v>
      </c>
      <c r="G11" s="159" t="e">
        <f>'BAR BB| Open rates'!#REF!</f>
        <v>#REF!</v>
      </c>
      <c r="H11" s="159" t="e">
        <f>'BAR BB| Open rates'!#REF!</f>
        <v>#REF!</v>
      </c>
      <c r="I11" s="159" t="e">
        <f>'BAR BB| Open rates'!#REF!</f>
        <v>#REF!</v>
      </c>
      <c r="J11" s="159" t="e">
        <f>'BAR BB| Open rates'!#REF!</f>
        <v>#REF!</v>
      </c>
      <c r="K11" s="159" t="e">
        <f>'BAR BB| Open rates'!#REF!</f>
        <v>#REF!</v>
      </c>
      <c r="L11" s="159" t="e">
        <f>'BAR BB| Open rates'!#REF!</f>
        <v>#REF!</v>
      </c>
      <c r="M11" s="159" t="e">
        <f>'BAR BB| Open rates'!#REF!</f>
        <v>#REF!</v>
      </c>
      <c r="N11" s="159" t="e">
        <f>'BAR BB| Open rates'!#REF!</f>
        <v>#REF!</v>
      </c>
      <c r="O11" s="159" t="e">
        <f>'BAR BB| Open rates'!#REF!</f>
        <v>#REF!</v>
      </c>
      <c r="P11" s="159" t="e">
        <f>'BAR BB| Open rates'!#REF!</f>
        <v>#REF!</v>
      </c>
      <c r="Q11" s="159" t="e">
        <f>'BAR BB| Open rates'!#REF!</f>
        <v>#REF!</v>
      </c>
      <c r="R11" s="159" t="e">
        <f>'BAR BB| Open rates'!#REF!</f>
        <v>#REF!</v>
      </c>
      <c r="S11" s="159" t="e">
        <f>'BAR BB| Open rates'!#REF!</f>
        <v>#REF!</v>
      </c>
      <c r="T11" s="159" t="e">
        <f>'BAR BB| Open rates'!#REF!</f>
        <v>#REF!</v>
      </c>
      <c r="U11" s="159" t="e">
        <f>'BAR BB| Open rates'!#REF!</f>
        <v>#REF!</v>
      </c>
      <c r="V11" s="159" t="e">
        <f>'BAR BB| Open rates'!#REF!</f>
        <v>#REF!</v>
      </c>
    </row>
    <row r="12" spans="1:22" s="11" customFormat="1" ht="12.75" hidden="1" customHeight="1" x14ac:dyDescent="0.2">
      <c r="A12" s="161" t="s">
        <v>151</v>
      </c>
      <c r="B12" s="159"/>
      <c r="C12" s="159"/>
      <c r="D12" s="159"/>
      <c r="E12" s="159"/>
      <c r="F12" s="159"/>
      <c r="G12" s="159"/>
      <c r="H12" s="159"/>
      <c r="I12" s="159"/>
      <c r="J12" s="159"/>
      <c r="K12" s="159"/>
      <c r="L12" s="159"/>
      <c r="M12" s="159"/>
      <c r="N12" s="159"/>
      <c r="O12" s="159"/>
      <c r="P12" s="159"/>
      <c r="Q12" s="159"/>
      <c r="R12" s="159"/>
      <c r="S12" s="159"/>
      <c r="T12" s="159"/>
      <c r="U12" s="159"/>
      <c r="V12" s="159"/>
    </row>
    <row r="13" spans="1:22" s="11" customFormat="1" ht="12.75" hidden="1" customHeight="1" x14ac:dyDescent="0.2">
      <c r="A13" s="162">
        <v>1</v>
      </c>
      <c r="B13" s="159" t="e">
        <f>'BAR BB| Open rates'!#REF!</f>
        <v>#REF!</v>
      </c>
      <c r="C13" s="159" t="e">
        <f>'BAR BB| Open rates'!#REF!</f>
        <v>#REF!</v>
      </c>
      <c r="D13" s="159" t="e">
        <f>'BAR BB| Open rates'!#REF!</f>
        <v>#REF!</v>
      </c>
      <c r="E13" s="159" t="e">
        <f>'BAR BB| Open rates'!#REF!</f>
        <v>#REF!</v>
      </c>
      <c r="F13" s="159" t="e">
        <f>'BAR BB| Open rates'!#REF!</f>
        <v>#REF!</v>
      </c>
      <c r="G13" s="159" t="e">
        <f>'BAR BB| Open rates'!#REF!</f>
        <v>#REF!</v>
      </c>
      <c r="H13" s="159" t="e">
        <f>'BAR BB| Open rates'!#REF!</f>
        <v>#REF!</v>
      </c>
      <c r="I13" s="159" t="e">
        <f>'BAR BB| Open rates'!#REF!</f>
        <v>#REF!</v>
      </c>
      <c r="J13" s="159" t="e">
        <f>'BAR BB| Open rates'!#REF!</f>
        <v>#REF!</v>
      </c>
      <c r="K13" s="159" t="e">
        <f>'BAR BB| Open rates'!#REF!</f>
        <v>#REF!</v>
      </c>
      <c r="L13" s="159" t="e">
        <f>'BAR BB| Open rates'!#REF!</f>
        <v>#REF!</v>
      </c>
      <c r="M13" s="159" t="e">
        <f>'BAR BB| Open rates'!#REF!</f>
        <v>#REF!</v>
      </c>
      <c r="N13" s="159" t="e">
        <f>'BAR BB| Open rates'!#REF!</f>
        <v>#REF!</v>
      </c>
      <c r="O13" s="159" t="e">
        <f>'BAR BB| Open rates'!#REF!</f>
        <v>#REF!</v>
      </c>
      <c r="P13" s="159" t="e">
        <f>'BAR BB| Open rates'!#REF!</f>
        <v>#REF!</v>
      </c>
      <c r="Q13" s="159" t="e">
        <f>'BAR BB| Open rates'!#REF!</f>
        <v>#REF!</v>
      </c>
      <c r="R13" s="159" t="e">
        <f>'BAR BB| Open rates'!#REF!</f>
        <v>#REF!</v>
      </c>
      <c r="S13" s="159" t="e">
        <f>'BAR BB| Open rates'!#REF!</f>
        <v>#REF!</v>
      </c>
      <c r="T13" s="159" t="e">
        <f>'BAR BB| Open rates'!#REF!</f>
        <v>#REF!</v>
      </c>
      <c r="U13" s="159" t="e">
        <f>'BAR BB| Open rates'!#REF!</f>
        <v>#REF!</v>
      </c>
      <c r="V13" s="159" t="e">
        <f>'BAR BB| Open rates'!#REF!</f>
        <v>#REF!</v>
      </c>
    </row>
    <row r="14" spans="1:22" s="11" customFormat="1" ht="12.75" hidden="1" customHeight="1" thickBot="1" x14ac:dyDescent="0.25">
      <c r="A14" s="162">
        <v>2</v>
      </c>
      <c r="B14" s="159" t="e">
        <f>'BAR BB| Open rates'!#REF!</f>
        <v>#REF!</v>
      </c>
      <c r="C14" s="159" t="e">
        <f>'BAR BB| Open rates'!#REF!</f>
        <v>#REF!</v>
      </c>
      <c r="D14" s="159" t="e">
        <f>'BAR BB| Open rates'!#REF!</f>
        <v>#REF!</v>
      </c>
      <c r="E14" s="159" t="e">
        <f>'BAR BB| Open rates'!#REF!</f>
        <v>#REF!</v>
      </c>
      <c r="F14" s="159" t="e">
        <f>'BAR BB| Open rates'!#REF!</f>
        <v>#REF!</v>
      </c>
      <c r="G14" s="159" t="e">
        <f>'BAR BB| Open rates'!#REF!</f>
        <v>#REF!</v>
      </c>
      <c r="H14" s="159" t="e">
        <f>'BAR BB| Open rates'!#REF!</f>
        <v>#REF!</v>
      </c>
      <c r="I14" s="159" t="e">
        <f>'BAR BB| Open rates'!#REF!</f>
        <v>#REF!</v>
      </c>
      <c r="J14" s="159" t="e">
        <f>'BAR BB| Open rates'!#REF!</f>
        <v>#REF!</v>
      </c>
      <c r="K14" s="159" t="e">
        <f>'BAR BB| Open rates'!#REF!</f>
        <v>#REF!</v>
      </c>
      <c r="L14" s="159" t="e">
        <f>'BAR BB| Open rates'!#REF!</f>
        <v>#REF!</v>
      </c>
      <c r="M14" s="159" t="e">
        <f>'BAR BB| Open rates'!#REF!</f>
        <v>#REF!</v>
      </c>
      <c r="N14" s="159" t="e">
        <f>'BAR BB| Open rates'!#REF!</f>
        <v>#REF!</v>
      </c>
      <c r="O14" s="159" t="e">
        <f>'BAR BB| Open rates'!#REF!</f>
        <v>#REF!</v>
      </c>
      <c r="P14" s="159" t="e">
        <f>'BAR BB| Open rates'!#REF!</f>
        <v>#REF!</v>
      </c>
      <c r="Q14" s="159" t="e">
        <f>'BAR BB| Open rates'!#REF!</f>
        <v>#REF!</v>
      </c>
      <c r="R14" s="159" t="e">
        <f>'BAR BB| Open rates'!#REF!</f>
        <v>#REF!</v>
      </c>
      <c r="S14" s="159" t="e">
        <f>'BAR BB| Open rates'!#REF!</f>
        <v>#REF!</v>
      </c>
      <c r="T14" s="159" t="e">
        <f>'BAR BB| Open rates'!#REF!</f>
        <v>#REF!</v>
      </c>
      <c r="U14" s="159" t="e">
        <f>'BAR BB| Open rates'!#REF!</f>
        <v>#REF!</v>
      </c>
      <c r="V14" s="159" t="e">
        <f>'BAR BB| Open rates'!#REF!</f>
        <v>#REF!</v>
      </c>
    </row>
    <row r="15" spans="1:22" s="11" customFormat="1" ht="12.75" hidden="1" customHeight="1" x14ac:dyDescent="0.2">
      <c r="A15" s="166" t="s">
        <v>167</v>
      </c>
      <c r="B15" s="185">
        <v>2700</v>
      </c>
      <c r="C15" s="187">
        <v>3500</v>
      </c>
      <c r="D15" s="187">
        <v>3500</v>
      </c>
      <c r="E15" s="187">
        <v>3500</v>
      </c>
      <c r="F15" s="187">
        <v>3500</v>
      </c>
      <c r="G15" s="187">
        <v>3500</v>
      </c>
      <c r="H15" s="187">
        <v>3500</v>
      </c>
      <c r="I15" s="187">
        <v>3500</v>
      </c>
      <c r="J15" s="187">
        <v>3500</v>
      </c>
      <c r="K15" s="187">
        <v>3500</v>
      </c>
      <c r="L15" s="187">
        <v>3500</v>
      </c>
      <c r="M15" s="187">
        <v>3500</v>
      </c>
      <c r="N15" s="187">
        <v>3500</v>
      </c>
      <c r="O15" s="187">
        <v>3500</v>
      </c>
      <c r="P15" s="187">
        <v>3500</v>
      </c>
      <c r="Q15" s="187">
        <v>3500</v>
      </c>
      <c r="R15" s="185">
        <v>2700</v>
      </c>
      <c r="S15" s="185">
        <v>2700</v>
      </c>
      <c r="T15" s="185">
        <v>2700</v>
      </c>
      <c r="U15" s="185">
        <v>2700</v>
      </c>
      <c r="V15" s="185">
        <v>2700</v>
      </c>
    </row>
    <row r="16" spans="1:22" s="11" customFormat="1" ht="12.75" hidden="1" customHeight="1" x14ac:dyDescent="0.2">
      <c r="A16" s="162" t="s">
        <v>168</v>
      </c>
      <c r="B16" s="182">
        <f t="shared" ref="B16:V16" si="0">B15*2</f>
        <v>5400</v>
      </c>
      <c r="C16" s="186">
        <f t="shared" si="0"/>
        <v>7000</v>
      </c>
      <c r="D16" s="186">
        <f t="shared" si="0"/>
        <v>7000</v>
      </c>
      <c r="E16" s="186">
        <f t="shared" si="0"/>
        <v>7000</v>
      </c>
      <c r="F16" s="186">
        <f t="shared" si="0"/>
        <v>7000</v>
      </c>
      <c r="G16" s="186">
        <f t="shared" si="0"/>
        <v>7000</v>
      </c>
      <c r="H16" s="186">
        <f t="shared" si="0"/>
        <v>7000</v>
      </c>
      <c r="I16" s="186">
        <f t="shared" si="0"/>
        <v>7000</v>
      </c>
      <c r="J16" s="186">
        <f t="shared" si="0"/>
        <v>7000</v>
      </c>
      <c r="K16" s="186">
        <f t="shared" si="0"/>
        <v>7000</v>
      </c>
      <c r="L16" s="186">
        <f t="shared" si="0"/>
        <v>7000</v>
      </c>
      <c r="M16" s="186">
        <f t="shared" si="0"/>
        <v>7000</v>
      </c>
      <c r="N16" s="186">
        <f t="shared" si="0"/>
        <v>7000</v>
      </c>
      <c r="O16" s="182">
        <f t="shared" si="0"/>
        <v>7000</v>
      </c>
      <c r="P16" s="182">
        <f t="shared" si="0"/>
        <v>7000</v>
      </c>
      <c r="Q16" s="182">
        <f t="shared" si="0"/>
        <v>7000</v>
      </c>
      <c r="R16" s="182">
        <f t="shared" si="0"/>
        <v>5400</v>
      </c>
      <c r="S16" s="182">
        <f t="shared" si="0"/>
        <v>5400</v>
      </c>
      <c r="T16" s="182">
        <f t="shared" si="0"/>
        <v>5400</v>
      </c>
      <c r="U16" s="182">
        <f t="shared" si="0"/>
        <v>5400</v>
      </c>
      <c r="V16" s="182">
        <f t="shared" si="0"/>
        <v>5400</v>
      </c>
    </row>
    <row r="17" spans="1:22" s="11" customFormat="1" ht="12.75" hidden="1" customHeight="1" thickBot="1" x14ac:dyDescent="0.25">
      <c r="A17" s="165" t="s">
        <v>169</v>
      </c>
      <c r="B17" s="182">
        <f t="shared" ref="B17:V17" si="1">4000+B15</f>
        <v>6700</v>
      </c>
      <c r="C17" s="186">
        <f t="shared" si="1"/>
        <v>7500</v>
      </c>
      <c r="D17" s="186">
        <f t="shared" si="1"/>
        <v>7500</v>
      </c>
      <c r="E17" s="186">
        <f t="shared" si="1"/>
        <v>7500</v>
      </c>
      <c r="F17" s="186">
        <f t="shared" si="1"/>
        <v>7500</v>
      </c>
      <c r="G17" s="186">
        <f t="shared" si="1"/>
        <v>7500</v>
      </c>
      <c r="H17" s="186">
        <f t="shared" si="1"/>
        <v>7500</v>
      </c>
      <c r="I17" s="186">
        <f t="shared" si="1"/>
        <v>7500</v>
      </c>
      <c r="J17" s="186">
        <f t="shared" si="1"/>
        <v>7500</v>
      </c>
      <c r="K17" s="186">
        <f t="shared" si="1"/>
        <v>7500</v>
      </c>
      <c r="L17" s="186">
        <f t="shared" si="1"/>
        <v>7500</v>
      </c>
      <c r="M17" s="186">
        <f t="shared" si="1"/>
        <v>7500</v>
      </c>
      <c r="N17" s="186">
        <f t="shared" si="1"/>
        <v>7500</v>
      </c>
      <c r="O17" s="182">
        <f t="shared" si="1"/>
        <v>7500</v>
      </c>
      <c r="P17" s="182">
        <f t="shared" si="1"/>
        <v>7500</v>
      </c>
      <c r="Q17" s="182">
        <f t="shared" si="1"/>
        <v>7500</v>
      </c>
      <c r="R17" s="182">
        <f t="shared" si="1"/>
        <v>6700</v>
      </c>
      <c r="S17" s="182">
        <f t="shared" si="1"/>
        <v>6700</v>
      </c>
      <c r="T17" s="182">
        <f t="shared" si="1"/>
        <v>6700</v>
      </c>
      <c r="U17" s="182">
        <f t="shared" si="1"/>
        <v>6700</v>
      </c>
      <c r="V17" s="182">
        <f t="shared" si="1"/>
        <v>6700</v>
      </c>
    </row>
    <row r="18" spans="1:22" s="11" customFormat="1" ht="24" hidden="1" customHeight="1" x14ac:dyDescent="0.2">
      <c r="A18" s="135" t="s">
        <v>166</v>
      </c>
    </row>
    <row r="19" spans="1:22" s="11" customFormat="1" ht="12.75" hidden="1" customHeight="1" x14ac:dyDescent="0.2">
      <c r="A19" s="132" t="s">
        <v>177</v>
      </c>
    </row>
    <row r="20" spans="1:22" ht="21.75" hidden="1" customHeight="1" x14ac:dyDescent="0.2">
      <c r="A20" s="74" t="s">
        <v>52</v>
      </c>
      <c r="B20" s="73" t="e">
        <f t="shared" ref="B20:V21" si="2">B4</f>
        <v>#REF!</v>
      </c>
      <c r="C20" s="73" t="e">
        <f t="shared" si="2"/>
        <v>#REF!</v>
      </c>
      <c r="D20" s="73" t="e">
        <f t="shared" si="2"/>
        <v>#REF!</v>
      </c>
      <c r="E20" s="73" t="e">
        <f t="shared" si="2"/>
        <v>#REF!</v>
      </c>
      <c r="F20" s="73" t="e">
        <f t="shared" si="2"/>
        <v>#REF!</v>
      </c>
      <c r="G20" s="73" t="e">
        <f t="shared" si="2"/>
        <v>#REF!</v>
      </c>
      <c r="H20" s="73" t="e">
        <f t="shared" si="2"/>
        <v>#REF!</v>
      </c>
      <c r="I20" s="73" t="e">
        <f t="shared" si="2"/>
        <v>#REF!</v>
      </c>
      <c r="J20" s="73" t="e">
        <f t="shared" si="2"/>
        <v>#REF!</v>
      </c>
      <c r="K20" s="73" t="e">
        <f t="shared" si="2"/>
        <v>#REF!</v>
      </c>
      <c r="L20" s="73" t="e">
        <f t="shared" si="2"/>
        <v>#REF!</v>
      </c>
      <c r="M20" s="73" t="e">
        <f t="shared" si="2"/>
        <v>#REF!</v>
      </c>
      <c r="N20" s="73" t="e">
        <f t="shared" si="2"/>
        <v>#REF!</v>
      </c>
      <c r="O20" s="73" t="e">
        <f t="shared" si="2"/>
        <v>#REF!</v>
      </c>
      <c r="P20" s="73" t="e">
        <f t="shared" si="2"/>
        <v>#REF!</v>
      </c>
      <c r="Q20" s="73" t="e">
        <f t="shared" si="2"/>
        <v>#REF!</v>
      </c>
      <c r="R20" s="73" t="e">
        <f t="shared" si="2"/>
        <v>#REF!</v>
      </c>
      <c r="S20" s="73" t="e">
        <f t="shared" si="2"/>
        <v>#REF!</v>
      </c>
      <c r="T20" s="73" t="e">
        <f t="shared" si="2"/>
        <v>#REF!</v>
      </c>
      <c r="U20" s="73" t="e">
        <f t="shared" si="2"/>
        <v>#REF!</v>
      </c>
      <c r="V20" s="73" t="e">
        <f t="shared" si="2"/>
        <v>#REF!</v>
      </c>
    </row>
    <row r="21" spans="1:22" ht="21.75" hidden="1" customHeight="1" x14ac:dyDescent="0.2">
      <c r="A21" s="74"/>
      <c r="B21" s="73" t="e">
        <f t="shared" si="2"/>
        <v>#REF!</v>
      </c>
      <c r="C21" s="73" t="e">
        <f t="shared" si="2"/>
        <v>#REF!</v>
      </c>
      <c r="D21" s="73" t="e">
        <f t="shared" si="2"/>
        <v>#REF!</v>
      </c>
      <c r="E21" s="73" t="e">
        <f t="shared" si="2"/>
        <v>#REF!</v>
      </c>
      <c r="F21" s="73" t="e">
        <f t="shared" si="2"/>
        <v>#REF!</v>
      </c>
      <c r="G21" s="73" t="e">
        <f t="shared" si="2"/>
        <v>#REF!</v>
      </c>
      <c r="H21" s="73" t="e">
        <f t="shared" si="2"/>
        <v>#REF!</v>
      </c>
      <c r="I21" s="73" t="e">
        <f t="shared" si="2"/>
        <v>#REF!</v>
      </c>
      <c r="J21" s="73" t="e">
        <f t="shared" si="2"/>
        <v>#REF!</v>
      </c>
      <c r="K21" s="73" t="e">
        <f t="shared" si="2"/>
        <v>#REF!</v>
      </c>
      <c r="L21" s="73" t="e">
        <f t="shared" si="2"/>
        <v>#REF!</v>
      </c>
      <c r="M21" s="73" t="e">
        <f t="shared" si="2"/>
        <v>#REF!</v>
      </c>
      <c r="N21" s="73" t="e">
        <f t="shared" si="2"/>
        <v>#REF!</v>
      </c>
      <c r="O21" s="73" t="e">
        <f t="shared" si="2"/>
        <v>#REF!</v>
      </c>
      <c r="P21" s="73" t="e">
        <f t="shared" si="2"/>
        <v>#REF!</v>
      </c>
      <c r="Q21" s="73" t="e">
        <f t="shared" si="2"/>
        <v>#REF!</v>
      </c>
      <c r="R21" s="73" t="e">
        <f t="shared" si="2"/>
        <v>#REF!</v>
      </c>
      <c r="S21" s="73" t="e">
        <f t="shared" si="2"/>
        <v>#REF!</v>
      </c>
      <c r="T21" s="73" t="e">
        <f t="shared" si="2"/>
        <v>#REF!</v>
      </c>
      <c r="U21" s="73" t="e">
        <f t="shared" si="2"/>
        <v>#REF!</v>
      </c>
      <c r="V21" s="73" t="e">
        <f t="shared" si="2"/>
        <v>#REF!</v>
      </c>
    </row>
    <row r="22" spans="1:22" s="11" customFormat="1" ht="12.75" hidden="1" customHeight="1" x14ac:dyDescent="0.2">
      <c r="A22" s="33" t="s">
        <v>53</v>
      </c>
      <c r="B22" s="136"/>
      <c r="C22" s="136"/>
      <c r="D22" s="136"/>
      <c r="E22" s="136"/>
      <c r="F22" s="136"/>
      <c r="G22" s="136"/>
      <c r="H22" s="136"/>
      <c r="I22" s="136"/>
      <c r="J22" s="136"/>
      <c r="K22" s="136"/>
      <c r="L22" s="136"/>
      <c r="M22" s="136"/>
      <c r="N22" s="136"/>
      <c r="O22" s="136"/>
      <c r="P22" s="136"/>
      <c r="Q22" s="136"/>
      <c r="R22" s="136"/>
      <c r="S22" s="136"/>
      <c r="T22" s="136"/>
      <c r="U22" s="136"/>
      <c r="V22" s="136"/>
    </row>
    <row r="23" spans="1:22" s="11" customFormat="1" ht="12.75" hidden="1" customHeight="1" x14ac:dyDescent="0.2">
      <c r="A23" s="42">
        <v>1</v>
      </c>
      <c r="B23" s="84" t="e">
        <f t="shared" ref="B23:V30" si="3">B7*0.9*0.85</f>
        <v>#REF!</v>
      </c>
      <c r="C23" s="84" t="e">
        <f t="shared" si="3"/>
        <v>#REF!</v>
      </c>
      <c r="D23" s="84" t="e">
        <f t="shared" si="3"/>
        <v>#REF!</v>
      </c>
      <c r="E23" s="84" t="e">
        <f t="shared" si="3"/>
        <v>#REF!</v>
      </c>
      <c r="F23" s="84" t="e">
        <f t="shared" si="3"/>
        <v>#REF!</v>
      </c>
      <c r="G23" s="84" t="e">
        <f t="shared" si="3"/>
        <v>#REF!</v>
      </c>
      <c r="H23" s="84" t="e">
        <f t="shared" si="3"/>
        <v>#REF!</v>
      </c>
      <c r="I23" s="84" t="e">
        <f t="shared" si="3"/>
        <v>#REF!</v>
      </c>
      <c r="J23" s="84" t="e">
        <f t="shared" si="3"/>
        <v>#REF!</v>
      </c>
      <c r="K23" s="84" t="e">
        <f t="shared" si="3"/>
        <v>#REF!</v>
      </c>
      <c r="L23" s="84" t="e">
        <f t="shared" si="3"/>
        <v>#REF!</v>
      </c>
      <c r="M23" s="84" t="e">
        <f t="shared" si="3"/>
        <v>#REF!</v>
      </c>
      <c r="N23" s="84" t="e">
        <f t="shared" si="3"/>
        <v>#REF!</v>
      </c>
      <c r="O23" s="84" t="e">
        <f t="shared" si="3"/>
        <v>#REF!</v>
      </c>
      <c r="P23" s="84" t="e">
        <f t="shared" si="3"/>
        <v>#REF!</v>
      </c>
      <c r="Q23" s="84" t="e">
        <f t="shared" si="3"/>
        <v>#REF!</v>
      </c>
      <c r="R23" s="84" t="e">
        <f t="shared" si="3"/>
        <v>#REF!</v>
      </c>
      <c r="S23" s="84" t="e">
        <f t="shared" si="3"/>
        <v>#REF!</v>
      </c>
      <c r="T23" s="84" t="e">
        <f t="shared" si="3"/>
        <v>#REF!</v>
      </c>
      <c r="U23" s="84" t="e">
        <f t="shared" si="3"/>
        <v>#REF!</v>
      </c>
      <c r="V23" s="84" t="e">
        <f t="shared" si="3"/>
        <v>#REF!</v>
      </c>
    </row>
    <row r="24" spans="1:22" s="11" customFormat="1" ht="12.75" hidden="1" customHeight="1" x14ac:dyDescent="0.2">
      <c r="A24" s="42">
        <v>2</v>
      </c>
      <c r="B24" s="84" t="e">
        <f t="shared" ref="B24:O24" si="4">B8*0.9*0.85</f>
        <v>#REF!</v>
      </c>
      <c r="C24" s="84" t="e">
        <f t="shared" si="4"/>
        <v>#REF!</v>
      </c>
      <c r="D24" s="84" t="e">
        <f t="shared" si="4"/>
        <v>#REF!</v>
      </c>
      <c r="E24" s="84" t="e">
        <f t="shared" si="4"/>
        <v>#REF!</v>
      </c>
      <c r="F24" s="84" t="e">
        <f t="shared" si="4"/>
        <v>#REF!</v>
      </c>
      <c r="G24" s="84" t="e">
        <f t="shared" si="4"/>
        <v>#REF!</v>
      </c>
      <c r="H24" s="84" t="e">
        <f t="shared" si="4"/>
        <v>#REF!</v>
      </c>
      <c r="I24" s="84" t="e">
        <f t="shared" si="4"/>
        <v>#REF!</v>
      </c>
      <c r="J24" s="84" t="e">
        <f t="shared" si="4"/>
        <v>#REF!</v>
      </c>
      <c r="K24" s="84" t="e">
        <f t="shared" si="4"/>
        <v>#REF!</v>
      </c>
      <c r="L24" s="84" t="e">
        <f t="shared" si="4"/>
        <v>#REF!</v>
      </c>
      <c r="M24" s="84" t="e">
        <f t="shared" si="4"/>
        <v>#REF!</v>
      </c>
      <c r="N24" s="84" t="e">
        <f t="shared" si="4"/>
        <v>#REF!</v>
      </c>
      <c r="O24" s="84" t="e">
        <f t="shared" si="4"/>
        <v>#REF!</v>
      </c>
      <c r="P24" s="84" t="e">
        <f t="shared" si="3"/>
        <v>#REF!</v>
      </c>
      <c r="Q24" s="84" t="e">
        <f t="shared" si="3"/>
        <v>#REF!</v>
      </c>
      <c r="R24" s="84" t="e">
        <f t="shared" si="3"/>
        <v>#REF!</v>
      </c>
      <c r="S24" s="84" t="e">
        <f t="shared" si="3"/>
        <v>#REF!</v>
      </c>
      <c r="T24" s="84" t="e">
        <f t="shared" si="3"/>
        <v>#REF!</v>
      </c>
      <c r="U24" s="84" t="e">
        <f t="shared" si="3"/>
        <v>#REF!</v>
      </c>
      <c r="V24" s="84" t="e">
        <f t="shared" si="3"/>
        <v>#REF!</v>
      </c>
    </row>
    <row r="25" spans="1:22" s="11" customFormat="1" ht="12.75" hidden="1" customHeight="1" x14ac:dyDescent="0.2">
      <c r="A25" s="33" t="s">
        <v>54</v>
      </c>
      <c r="B25" s="84"/>
      <c r="C25" s="84"/>
      <c r="D25" s="84"/>
      <c r="E25" s="84"/>
      <c r="F25" s="84"/>
      <c r="G25" s="84"/>
      <c r="H25" s="84"/>
      <c r="I25" s="84"/>
      <c r="J25" s="84"/>
      <c r="K25" s="84"/>
      <c r="L25" s="84"/>
      <c r="M25" s="84"/>
      <c r="N25" s="84"/>
      <c r="O25" s="84"/>
      <c r="P25" s="84"/>
      <c r="Q25" s="84"/>
      <c r="R25" s="84"/>
      <c r="S25" s="84"/>
      <c r="T25" s="84"/>
      <c r="U25" s="84"/>
      <c r="V25" s="84"/>
    </row>
    <row r="26" spans="1:22" s="11" customFormat="1" ht="12.75" hidden="1" customHeight="1" x14ac:dyDescent="0.2">
      <c r="A26" s="42">
        <v>1</v>
      </c>
      <c r="B26" s="84" t="e">
        <f t="shared" si="3"/>
        <v>#REF!</v>
      </c>
      <c r="C26" s="84" t="e">
        <f t="shared" si="3"/>
        <v>#REF!</v>
      </c>
      <c r="D26" s="84" t="e">
        <f t="shared" si="3"/>
        <v>#REF!</v>
      </c>
      <c r="E26" s="84" t="e">
        <f t="shared" si="3"/>
        <v>#REF!</v>
      </c>
      <c r="F26" s="84" t="e">
        <f t="shared" si="3"/>
        <v>#REF!</v>
      </c>
      <c r="G26" s="84" t="e">
        <f t="shared" si="3"/>
        <v>#REF!</v>
      </c>
      <c r="H26" s="84" t="e">
        <f t="shared" si="3"/>
        <v>#REF!</v>
      </c>
      <c r="I26" s="84" t="e">
        <f t="shared" si="3"/>
        <v>#REF!</v>
      </c>
      <c r="J26" s="84" t="e">
        <f t="shared" si="3"/>
        <v>#REF!</v>
      </c>
      <c r="K26" s="84" t="e">
        <f t="shared" si="3"/>
        <v>#REF!</v>
      </c>
      <c r="L26" s="84" t="e">
        <f t="shared" si="3"/>
        <v>#REF!</v>
      </c>
      <c r="M26" s="84" t="e">
        <f t="shared" si="3"/>
        <v>#REF!</v>
      </c>
      <c r="N26" s="84" t="e">
        <f t="shared" si="3"/>
        <v>#REF!</v>
      </c>
      <c r="O26" s="84" t="e">
        <f t="shared" si="3"/>
        <v>#REF!</v>
      </c>
      <c r="P26" s="84" t="e">
        <f t="shared" si="3"/>
        <v>#REF!</v>
      </c>
      <c r="Q26" s="84" t="e">
        <f t="shared" si="3"/>
        <v>#REF!</v>
      </c>
      <c r="R26" s="84" t="e">
        <f t="shared" si="3"/>
        <v>#REF!</v>
      </c>
      <c r="S26" s="84" t="e">
        <f t="shared" si="3"/>
        <v>#REF!</v>
      </c>
      <c r="T26" s="84" t="e">
        <f t="shared" si="3"/>
        <v>#REF!</v>
      </c>
      <c r="U26" s="84" t="e">
        <f t="shared" si="3"/>
        <v>#REF!</v>
      </c>
      <c r="V26" s="84" t="e">
        <f t="shared" si="3"/>
        <v>#REF!</v>
      </c>
    </row>
    <row r="27" spans="1:22" s="11" customFormat="1" ht="12.75" hidden="1" customHeight="1" x14ac:dyDescent="0.2">
      <c r="A27" s="42">
        <v>2</v>
      </c>
      <c r="B27" s="84" t="e">
        <f t="shared" si="3"/>
        <v>#REF!</v>
      </c>
      <c r="C27" s="84" t="e">
        <f t="shared" si="3"/>
        <v>#REF!</v>
      </c>
      <c r="D27" s="84" t="e">
        <f t="shared" si="3"/>
        <v>#REF!</v>
      </c>
      <c r="E27" s="84" t="e">
        <f t="shared" si="3"/>
        <v>#REF!</v>
      </c>
      <c r="F27" s="84" t="e">
        <f t="shared" si="3"/>
        <v>#REF!</v>
      </c>
      <c r="G27" s="84" t="e">
        <f t="shared" si="3"/>
        <v>#REF!</v>
      </c>
      <c r="H27" s="84" t="e">
        <f t="shared" si="3"/>
        <v>#REF!</v>
      </c>
      <c r="I27" s="84" t="e">
        <f t="shared" si="3"/>
        <v>#REF!</v>
      </c>
      <c r="J27" s="84" t="e">
        <f t="shared" si="3"/>
        <v>#REF!</v>
      </c>
      <c r="K27" s="84" t="e">
        <f t="shared" si="3"/>
        <v>#REF!</v>
      </c>
      <c r="L27" s="84" t="e">
        <f t="shared" si="3"/>
        <v>#REF!</v>
      </c>
      <c r="M27" s="84" t="e">
        <f t="shared" si="3"/>
        <v>#REF!</v>
      </c>
      <c r="N27" s="84" t="e">
        <f t="shared" si="3"/>
        <v>#REF!</v>
      </c>
      <c r="O27" s="84" t="e">
        <f t="shared" si="3"/>
        <v>#REF!</v>
      </c>
      <c r="P27" s="84" t="e">
        <f t="shared" si="3"/>
        <v>#REF!</v>
      </c>
      <c r="Q27" s="84" t="e">
        <f t="shared" si="3"/>
        <v>#REF!</v>
      </c>
      <c r="R27" s="84" t="e">
        <f t="shared" si="3"/>
        <v>#REF!</v>
      </c>
      <c r="S27" s="84" t="e">
        <f t="shared" si="3"/>
        <v>#REF!</v>
      </c>
      <c r="T27" s="84" t="e">
        <f t="shared" si="3"/>
        <v>#REF!</v>
      </c>
      <c r="U27" s="84" t="e">
        <f t="shared" si="3"/>
        <v>#REF!</v>
      </c>
      <c r="V27" s="84" t="e">
        <f t="shared" si="3"/>
        <v>#REF!</v>
      </c>
    </row>
    <row r="28" spans="1:22" s="11" customFormat="1" ht="12.75" hidden="1" customHeight="1" x14ac:dyDescent="0.2">
      <c r="A28" s="33" t="s">
        <v>151</v>
      </c>
      <c r="B28" s="84"/>
      <c r="C28" s="84"/>
      <c r="D28" s="84"/>
      <c r="E28" s="84"/>
      <c r="F28" s="84"/>
      <c r="G28" s="84"/>
      <c r="H28" s="84"/>
      <c r="I28" s="84"/>
      <c r="J28" s="84"/>
      <c r="K28" s="84"/>
      <c r="L28" s="84"/>
      <c r="M28" s="84"/>
      <c r="N28" s="84"/>
      <c r="O28" s="84"/>
      <c r="P28" s="84"/>
      <c r="Q28" s="84"/>
      <c r="R28" s="84"/>
      <c r="S28" s="84"/>
      <c r="T28" s="84"/>
      <c r="U28" s="84"/>
      <c r="V28" s="84"/>
    </row>
    <row r="29" spans="1:22" s="11" customFormat="1" ht="12.75" hidden="1" customHeight="1" x14ac:dyDescent="0.2">
      <c r="A29" s="42">
        <v>1</v>
      </c>
      <c r="B29" s="84" t="e">
        <f t="shared" si="3"/>
        <v>#REF!</v>
      </c>
      <c r="C29" s="84" t="e">
        <f t="shared" si="3"/>
        <v>#REF!</v>
      </c>
      <c r="D29" s="84" t="e">
        <f t="shared" si="3"/>
        <v>#REF!</v>
      </c>
      <c r="E29" s="84" t="e">
        <f t="shared" si="3"/>
        <v>#REF!</v>
      </c>
      <c r="F29" s="84" t="e">
        <f t="shared" si="3"/>
        <v>#REF!</v>
      </c>
      <c r="G29" s="84" t="e">
        <f t="shared" si="3"/>
        <v>#REF!</v>
      </c>
      <c r="H29" s="84" t="e">
        <f t="shared" si="3"/>
        <v>#REF!</v>
      </c>
      <c r="I29" s="84" t="e">
        <f t="shared" si="3"/>
        <v>#REF!</v>
      </c>
      <c r="J29" s="84" t="e">
        <f t="shared" si="3"/>
        <v>#REF!</v>
      </c>
      <c r="K29" s="84" t="e">
        <f t="shared" si="3"/>
        <v>#REF!</v>
      </c>
      <c r="L29" s="84" t="e">
        <f t="shared" si="3"/>
        <v>#REF!</v>
      </c>
      <c r="M29" s="84" t="e">
        <f t="shared" si="3"/>
        <v>#REF!</v>
      </c>
      <c r="N29" s="84" t="e">
        <f t="shared" si="3"/>
        <v>#REF!</v>
      </c>
      <c r="O29" s="84" t="e">
        <f t="shared" si="3"/>
        <v>#REF!</v>
      </c>
      <c r="P29" s="84" t="e">
        <f t="shared" si="3"/>
        <v>#REF!</v>
      </c>
      <c r="Q29" s="84" t="e">
        <f t="shared" si="3"/>
        <v>#REF!</v>
      </c>
      <c r="R29" s="84" t="e">
        <f t="shared" si="3"/>
        <v>#REF!</v>
      </c>
      <c r="S29" s="84" t="e">
        <f t="shared" si="3"/>
        <v>#REF!</v>
      </c>
      <c r="T29" s="84" t="e">
        <f t="shared" si="3"/>
        <v>#REF!</v>
      </c>
      <c r="U29" s="84" t="e">
        <f t="shared" si="3"/>
        <v>#REF!</v>
      </c>
      <c r="V29" s="84" t="e">
        <f t="shared" si="3"/>
        <v>#REF!</v>
      </c>
    </row>
    <row r="30" spans="1:22" s="11" customFormat="1" ht="12.75" hidden="1" customHeight="1" thickBot="1" x14ac:dyDescent="0.25">
      <c r="A30" s="167">
        <v>2</v>
      </c>
      <c r="B30" s="84" t="e">
        <f t="shared" si="3"/>
        <v>#REF!</v>
      </c>
      <c r="C30" s="84" t="e">
        <f t="shared" si="3"/>
        <v>#REF!</v>
      </c>
      <c r="D30" s="84" t="e">
        <f t="shared" si="3"/>
        <v>#REF!</v>
      </c>
      <c r="E30" s="84" t="e">
        <f t="shared" si="3"/>
        <v>#REF!</v>
      </c>
      <c r="F30" s="84" t="e">
        <f t="shared" si="3"/>
        <v>#REF!</v>
      </c>
      <c r="G30" s="84" t="e">
        <f t="shared" si="3"/>
        <v>#REF!</v>
      </c>
      <c r="H30" s="84" t="e">
        <f t="shared" si="3"/>
        <v>#REF!</v>
      </c>
      <c r="I30" s="84" t="e">
        <f t="shared" si="3"/>
        <v>#REF!</v>
      </c>
      <c r="J30" s="84" t="e">
        <f t="shared" si="3"/>
        <v>#REF!</v>
      </c>
      <c r="K30" s="84" t="e">
        <f t="shared" si="3"/>
        <v>#REF!</v>
      </c>
      <c r="L30" s="84" t="e">
        <f t="shared" si="3"/>
        <v>#REF!</v>
      </c>
      <c r="M30" s="84" t="e">
        <f t="shared" si="3"/>
        <v>#REF!</v>
      </c>
      <c r="N30" s="84" t="e">
        <f t="shared" si="3"/>
        <v>#REF!</v>
      </c>
      <c r="O30" s="84" t="e">
        <f t="shared" si="3"/>
        <v>#REF!</v>
      </c>
      <c r="P30" s="84" t="e">
        <f t="shared" si="3"/>
        <v>#REF!</v>
      </c>
      <c r="Q30" s="84" t="e">
        <f t="shared" si="3"/>
        <v>#REF!</v>
      </c>
      <c r="R30" s="84" t="e">
        <f t="shared" si="3"/>
        <v>#REF!</v>
      </c>
      <c r="S30" s="84" t="e">
        <f t="shared" si="3"/>
        <v>#REF!</v>
      </c>
      <c r="T30" s="84" t="e">
        <f t="shared" si="3"/>
        <v>#REF!</v>
      </c>
      <c r="U30" s="84" t="e">
        <f t="shared" si="3"/>
        <v>#REF!</v>
      </c>
      <c r="V30" s="84" t="e">
        <f t="shared" si="3"/>
        <v>#REF!</v>
      </c>
    </row>
    <row r="31" spans="1:22" s="11" customFormat="1" ht="12.75" hidden="1" customHeight="1" thickBot="1" x14ac:dyDescent="0.25">
      <c r="A31" s="168" t="s">
        <v>172</v>
      </c>
    </row>
    <row r="32" spans="1:22" s="11" customFormat="1" ht="12.75" hidden="1" customHeight="1" thickBot="1" x14ac:dyDescent="0.25">
      <c r="A32" s="166" t="s">
        <v>167</v>
      </c>
      <c r="B32" s="183">
        <f t="shared" ref="B32:V32" si="5">B15*0.85</f>
        <v>2295</v>
      </c>
      <c r="C32" s="183">
        <f t="shared" si="5"/>
        <v>2975</v>
      </c>
      <c r="D32" s="183">
        <f t="shared" si="5"/>
        <v>2975</v>
      </c>
      <c r="E32" s="183">
        <f t="shared" si="5"/>
        <v>2975</v>
      </c>
      <c r="F32" s="183">
        <f t="shared" si="5"/>
        <v>2975</v>
      </c>
      <c r="G32" s="183">
        <f t="shared" si="5"/>
        <v>2975</v>
      </c>
      <c r="H32" s="183">
        <f t="shared" si="5"/>
        <v>2975</v>
      </c>
      <c r="I32" s="183">
        <f t="shared" si="5"/>
        <v>2975</v>
      </c>
      <c r="J32" s="183">
        <f t="shared" si="5"/>
        <v>2975</v>
      </c>
      <c r="K32" s="183">
        <f t="shared" si="5"/>
        <v>2975</v>
      </c>
      <c r="L32" s="183">
        <f t="shared" si="5"/>
        <v>2975</v>
      </c>
      <c r="M32" s="183">
        <f t="shared" si="5"/>
        <v>2975</v>
      </c>
      <c r="N32" s="183">
        <f t="shared" si="5"/>
        <v>2975</v>
      </c>
      <c r="O32" s="183">
        <f t="shared" si="5"/>
        <v>2975</v>
      </c>
      <c r="P32" s="183">
        <f t="shared" si="5"/>
        <v>2975</v>
      </c>
      <c r="Q32" s="183">
        <f t="shared" si="5"/>
        <v>2975</v>
      </c>
      <c r="R32" s="183">
        <f t="shared" si="5"/>
        <v>2295</v>
      </c>
      <c r="S32" s="183">
        <f t="shared" si="5"/>
        <v>2295</v>
      </c>
      <c r="T32" s="183">
        <f t="shared" si="5"/>
        <v>2295</v>
      </c>
      <c r="U32" s="183">
        <f t="shared" si="5"/>
        <v>2295</v>
      </c>
      <c r="V32" s="183">
        <f t="shared" si="5"/>
        <v>2295</v>
      </c>
    </row>
    <row r="33" spans="1:22" s="11" customFormat="1" ht="12.75" hidden="1" customHeight="1" x14ac:dyDescent="0.2">
      <c r="A33" s="162" t="s">
        <v>168</v>
      </c>
      <c r="B33" s="183">
        <f t="shared" ref="B33:V33" si="6">B16*0.85</f>
        <v>4590</v>
      </c>
      <c r="C33" s="183">
        <f t="shared" si="6"/>
        <v>5950</v>
      </c>
      <c r="D33" s="183">
        <f t="shared" si="6"/>
        <v>5950</v>
      </c>
      <c r="E33" s="183">
        <f t="shared" si="6"/>
        <v>5950</v>
      </c>
      <c r="F33" s="183">
        <f t="shared" si="6"/>
        <v>5950</v>
      </c>
      <c r="G33" s="183">
        <f t="shared" si="6"/>
        <v>5950</v>
      </c>
      <c r="H33" s="183">
        <f t="shared" si="6"/>
        <v>5950</v>
      </c>
      <c r="I33" s="183">
        <f t="shared" si="6"/>
        <v>5950</v>
      </c>
      <c r="J33" s="183">
        <f t="shared" si="6"/>
        <v>5950</v>
      </c>
      <c r="K33" s="183">
        <f t="shared" si="6"/>
        <v>5950</v>
      </c>
      <c r="L33" s="183">
        <f t="shared" si="6"/>
        <v>5950</v>
      </c>
      <c r="M33" s="183">
        <f t="shared" si="6"/>
        <v>5950</v>
      </c>
      <c r="N33" s="183">
        <f t="shared" si="6"/>
        <v>5950</v>
      </c>
      <c r="O33" s="183">
        <f t="shared" si="6"/>
        <v>5950</v>
      </c>
      <c r="P33" s="183">
        <f t="shared" si="6"/>
        <v>5950</v>
      </c>
      <c r="Q33" s="183">
        <f t="shared" si="6"/>
        <v>5950</v>
      </c>
      <c r="R33" s="183">
        <f t="shared" si="6"/>
        <v>4590</v>
      </c>
      <c r="S33" s="183">
        <f t="shared" si="6"/>
        <v>4590</v>
      </c>
      <c r="T33" s="183">
        <f t="shared" si="6"/>
        <v>4590</v>
      </c>
      <c r="U33" s="183">
        <f t="shared" si="6"/>
        <v>4590</v>
      </c>
      <c r="V33" s="183">
        <f t="shared" si="6"/>
        <v>4590</v>
      </c>
    </row>
    <row r="34" spans="1:22" s="11" customFormat="1" ht="12.75" hidden="1" customHeight="1" x14ac:dyDescent="0.2">
      <c r="A34" s="123"/>
    </row>
    <row r="35" spans="1:22" s="11" customFormat="1" ht="24" customHeight="1" x14ac:dyDescent="0.2">
      <c r="A35" s="135" t="s">
        <v>166</v>
      </c>
    </row>
    <row r="36" spans="1:22" s="11" customFormat="1" ht="12.75" customHeight="1" x14ac:dyDescent="0.2">
      <c r="A36" s="132" t="s">
        <v>192</v>
      </c>
    </row>
    <row r="37" spans="1:22" ht="21.75" customHeight="1" x14ac:dyDescent="0.2">
      <c r="A37" s="74" t="s">
        <v>52</v>
      </c>
      <c r="B37" s="73" t="e">
        <f t="shared" ref="B37:V38" si="7">B20</f>
        <v>#REF!</v>
      </c>
      <c r="C37" s="73" t="e">
        <f t="shared" si="7"/>
        <v>#REF!</v>
      </c>
      <c r="D37" s="73" t="e">
        <f t="shared" si="7"/>
        <v>#REF!</v>
      </c>
      <c r="E37" s="73" t="e">
        <f t="shared" si="7"/>
        <v>#REF!</v>
      </c>
      <c r="F37" s="73" t="e">
        <f t="shared" si="7"/>
        <v>#REF!</v>
      </c>
      <c r="G37" s="73" t="e">
        <f t="shared" si="7"/>
        <v>#REF!</v>
      </c>
      <c r="H37" s="73" t="e">
        <f t="shared" si="7"/>
        <v>#REF!</v>
      </c>
      <c r="I37" s="73" t="e">
        <f t="shared" si="7"/>
        <v>#REF!</v>
      </c>
      <c r="J37" s="73" t="e">
        <f t="shared" si="7"/>
        <v>#REF!</v>
      </c>
      <c r="K37" s="73" t="e">
        <f t="shared" si="7"/>
        <v>#REF!</v>
      </c>
      <c r="L37" s="73" t="e">
        <f t="shared" si="7"/>
        <v>#REF!</v>
      </c>
      <c r="M37" s="73" t="e">
        <f t="shared" si="7"/>
        <v>#REF!</v>
      </c>
      <c r="N37" s="73" t="e">
        <f t="shared" si="7"/>
        <v>#REF!</v>
      </c>
      <c r="O37" s="73" t="e">
        <f t="shared" si="7"/>
        <v>#REF!</v>
      </c>
      <c r="P37" s="73" t="e">
        <f t="shared" si="7"/>
        <v>#REF!</v>
      </c>
      <c r="Q37" s="73" t="e">
        <f t="shared" si="7"/>
        <v>#REF!</v>
      </c>
      <c r="R37" s="73" t="e">
        <f t="shared" si="7"/>
        <v>#REF!</v>
      </c>
      <c r="S37" s="73" t="e">
        <f t="shared" si="7"/>
        <v>#REF!</v>
      </c>
      <c r="T37" s="73" t="e">
        <f t="shared" si="7"/>
        <v>#REF!</v>
      </c>
      <c r="U37" s="73" t="e">
        <f t="shared" si="7"/>
        <v>#REF!</v>
      </c>
      <c r="V37" s="73" t="e">
        <f t="shared" si="7"/>
        <v>#REF!</v>
      </c>
    </row>
    <row r="38" spans="1:22" ht="21.75" customHeight="1" x14ac:dyDescent="0.2">
      <c r="A38" s="74"/>
      <c r="B38" s="73" t="e">
        <f t="shared" si="7"/>
        <v>#REF!</v>
      </c>
      <c r="C38" s="73" t="e">
        <f t="shared" si="7"/>
        <v>#REF!</v>
      </c>
      <c r="D38" s="73" t="e">
        <f t="shared" si="7"/>
        <v>#REF!</v>
      </c>
      <c r="E38" s="73" t="e">
        <f t="shared" si="7"/>
        <v>#REF!</v>
      </c>
      <c r="F38" s="73" t="e">
        <f t="shared" si="7"/>
        <v>#REF!</v>
      </c>
      <c r="G38" s="73" t="e">
        <f t="shared" si="7"/>
        <v>#REF!</v>
      </c>
      <c r="H38" s="73" t="e">
        <f t="shared" si="7"/>
        <v>#REF!</v>
      </c>
      <c r="I38" s="73" t="e">
        <f t="shared" si="7"/>
        <v>#REF!</v>
      </c>
      <c r="J38" s="73" t="e">
        <f t="shared" si="7"/>
        <v>#REF!</v>
      </c>
      <c r="K38" s="73" t="e">
        <f t="shared" si="7"/>
        <v>#REF!</v>
      </c>
      <c r="L38" s="73" t="e">
        <f t="shared" si="7"/>
        <v>#REF!</v>
      </c>
      <c r="M38" s="73" t="e">
        <f t="shared" si="7"/>
        <v>#REF!</v>
      </c>
      <c r="N38" s="73" t="e">
        <f t="shared" si="7"/>
        <v>#REF!</v>
      </c>
      <c r="O38" s="73" t="e">
        <f t="shared" si="7"/>
        <v>#REF!</v>
      </c>
      <c r="P38" s="73" t="e">
        <f t="shared" si="7"/>
        <v>#REF!</v>
      </c>
      <c r="Q38" s="73" t="e">
        <f t="shared" si="7"/>
        <v>#REF!</v>
      </c>
      <c r="R38" s="73" t="e">
        <f t="shared" si="7"/>
        <v>#REF!</v>
      </c>
      <c r="S38" s="73" t="e">
        <f t="shared" si="7"/>
        <v>#REF!</v>
      </c>
      <c r="T38" s="73" t="e">
        <f t="shared" si="7"/>
        <v>#REF!</v>
      </c>
      <c r="U38" s="73" t="e">
        <f t="shared" si="7"/>
        <v>#REF!</v>
      </c>
      <c r="V38" s="73" t="e">
        <f t="shared" si="7"/>
        <v>#REF!</v>
      </c>
    </row>
    <row r="39" spans="1:22" s="11" customFormat="1" ht="12.75" customHeight="1" x14ac:dyDescent="0.2">
      <c r="A39" s="33" t="s">
        <v>53</v>
      </c>
      <c r="B39" s="136"/>
      <c r="C39" s="136"/>
      <c r="D39" s="136"/>
      <c r="E39" s="136"/>
      <c r="F39" s="136"/>
      <c r="G39" s="136"/>
      <c r="H39" s="136"/>
      <c r="I39" s="136"/>
      <c r="J39" s="136"/>
      <c r="K39" s="136"/>
      <c r="L39" s="136"/>
      <c r="M39" s="136"/>
      <c r="N39" s="136"/>
      <c r="O39" s="136"/>
      <c r="P39" s="136"/>
      <c r="Q39" s="136"/>
      <c r="R39" s="136"/>
      <c r="S39" s="136"/>
      <c r="T39" s="136"/>
      <c r="U39" s="136"/>
      <c r="V39" s="136"/>
    </row>
    <row r="40" spans="1:22" s="11" customFormat="1" ht="12.75" customHeight="1" x14ac:dyDescent="0.2">
      <c r="A40" s="42">
        <v>1</v>
      </c>
      <c r="B40" s="84" t="e">
        <f t="shared" ref="B40:V41" si="8">B23+B32+25</f>
        <v>#REF!</v>
      </c>
      <c r="C40" s="84" t="e">
        <f t="shared" si="8"/>
        <v>#REF!</v>
      </c>
      <c r="D40" s="84" t="e">
        <f t="shared" si="8"/>
        <v>#REF!</v>
      </c>
      <c r="E40" s="84" t="e">
        <f t="shared" si="8"/>
        <v>#REF!</v>
      </c>
      <c r="F40" s="84" t="e">
        <f t="shared" si="8"/>
        <v>#REF!</v>
      </c>
      <c r="G40" s="84" t="e">
        <f t="shared" si="8"/>
        <v>#REF!</v>
      </c>
      <c r="H40" s="84" t="e">
        <f t="shared" si="8"/>
        <v>#REF!</v>
      </c>
      <c r="I40" s="84" t="e">
        <f t="shared" si="8"/>
        <v>#REF!</v>
      </c>
      <c r="J40" s="84" t="e">
        <f t="shared" si="8"/>
        <v>#REF!</v>
      </c>
      <c r="K40" s="84" t="e">
        <f t="shared" si="8"/>
        <v>#REF!</v>
      </c>
      <c r="L40" s="84" t="e">
        <f t="shared" si="8"/>
        <v>#REF!</v>
      </c>
      <c r="M40" s="84" t="e">
        <f t="shared" si="8"/>
        <v>#REF!</v>
      </c>
      <c r="N40" s="84" t="e">
        <f t="shared" si="8"/>
        <v>#REF!</v>
      </c>
      <c r="O40" s="84" t="e">
        <f t="shared" si="8"/>
        <v>#REF!</v>
      </c>
      <c r="P40" s="84" t="e">
        <f t="shared" si="8"/>
        <v>#REF!</v>
      </c>
      <c r="Q40" s="84" t="e">
        <f t="shared" si="8"/>
        <v>#REF!</v>
      </c>
      <c r="R40" s="84" t="e">
        <f t="shared" si="8"/>
        <v>#REF!</v>
      </c>
      <c r="S40" s="84" t="e">
        <f t="shared" si="8"/>
        <v>#REF!</v>
      </c>
      <c r="T40" s="84" t="e">
        <f t="shared" si="8"/>
        <v>#REF!</v>
      </c>
      <c r="U40" s="84" t="e">
        <f t="shared" si="8"/>
        <v>#REF!</v>
      </c>
      <c r="V40" s="84" t="e">
        <f t="shared" si="8"/>
        <v>#REF!</v>
      </c>
    </row>
    <row r="41" spans="1:22" s="11" customFormat="1" ht="12.75" customHeight="1" x14ac:dyDescent="0.2">
      <c r="A41" s="42">
        <v>2</v>
      </c>
      <c r="B41" s="84" t="e">
        <f t="shared" si="8"/>
        <v>#REF!</v>
      </c>
      <c r="C41" s="84" t="e">
        <f t="shared" si="8"/>
        <v>#REF!</v>
      </c>
      <c r="D41" s="84" t="e">
        <f t="shared" si="8"/>
        <v>#REF!</v>
      </c>
      <c r="E41" s="84" t="e">
        <f t="shared" si="8"/>
        <v>#REF!</v>
      </c>
      <c r="F41" s="84" t="e">
        <f t="shared" si="8"/>
        <v>#REF!</v>
      </c>
      <c r="G41" s="84" t="e">
        <f t="shared" si="8"/>
        <v>#REF!</v>
      </c>
      <c r="H41" s="84" t="e">
        <f t="shared" si="8"/>
        <v>#REF!</v>
      </c>
      <c r="I41" s="84" t="e">
        <f t="shared" si="8"/>
        <v>#REF!</v>
      </c>
      <c r="J41" s="84" t="e">
        <f t="shared" si="8"/>
        <v>#REF!</v>
      </c>
      <c r="K41" s="84" t="e">
        <f t="shared" si="8"/>
        <v>#REF!</v>
      </c>
      <c r="L41" s="84" t="e">
        <f t="shared" si="8"/>
        <v>#REF!</v>
      </c>
      <c r="M41" s="84" t="e">
        <f t="shared" si="8"/>
        <v>#REF!</v>
      </c>
      <c r="N41" s="84" t="e">
        <f t="shared" si="8"/>
        <v>#REF!</v>
      </c>
      <c r="O41" s="84" t="e">
        <f t="shared" si="8"/>
        <v>#REF!</v>
      </c>
      <c r="P41" s="84" t="e">
        <f t="shared" si="8"/>
        <v>#REF!</v>
      </c>
      <c r="Q41" s="84" t="e">
        <f t="shared" si="8"/>
        <v>#REF!</v>
      </c>
      <c r="R41" s="84" t="e">
        <f t="shared" si="8"/>
        <v>#REF!</v>
      </c>
      <c r="S41" s="84" t="e">
        <f t="shared" si="8"/>
        <v>#REF!</v>
      </c>
      <c r="T41" s="84" t="e">
        <f t="shared" si="8"/>
        <v>#REF!</v>
      </c>
      <c r="U41" s="84" t="e">
        <f t="shared" si="8"/>
        <v>#REF!</v>
      </c>
      <c r="V41" s="84" t="e">
        <f t="shared" si="8"/>
        <v>#REF!</v>
      </c>
    </row>
    <row r="42" spans="1:22" s="11" customFormat="1" ht="12.75" customHeight="1" x14ac:dyDescent="0.2">
      <c r="A42" s="33" t="s">
        <v>54</v>
      </c>
      <c r="B42" s="84"/>
      <c r="C42" s="84"/>
      <c r="D42" s="84"/>
      <c r="E42" s="84"/>
      <c r="F42" s="84"/>
      <c r="G42" s="84"/>
      <c r="H42" s="84"/>
      <c r="I42" s="84"/>
      <c r="J42" s="84"/>
      <c r="K42" s="84"/>
      <c r="L42" s="84"/>
      <c r="M42" s="84"/>
      <c r="N42" s="84"/>
      <c r="O42" s="84"/>
      <c r="P42" s="84"/>
      <c r="Q42" s="84"/>
      <c r="R42" s="84"/>
      <c r="S42" s="84"/>
      <c r="T42" s="84"/>
      <c r="U42" s="84"/>
      <c r="V42" s="84"/>
    </row>
    <row r="43" spans="1:22" s="11" customFormat="1" ht="12.75" customHeight="1" x14ac:dyDescent="0.2">
      <c r="A43" s="42">
        <v>1</v>
      </c>
      <c r="B43" s="84" t="e">
        <f t="shared" ref="B43:V44" si="9">B26+B32+25</f>
        <v>#REF!</v>
      </c>
      <c r="C43" s="84" t="e">
        <f t="shared" si="9"/>
        <v>#REF!</v>
      </c>
      <c r="D43" s="84" t="e">
        <f t="shared" si="9"/>
        <v>#REF!</v>
      </c>
      <c r="E43" s="84" t="e">
        <f t="shared" si="9"/>
        <v>#REF!</v>
      </c>
      <c r="F43" s="84" t="e">
        <f t="shared" si="9"/>
        <v>#REF!</v>
      </c>
      <c r="G43" s="84" t="e">
        <f t="shared" si="9"/>
        <v>#REF!</v>
      </c>
      <c r="H43" s="84" t="e">
        <f t="shared" si="9"/>
        <v>#REF!</v>
      </c>
      <c r="I43" s="84" t="e">
        <f t="shared" si="9"/>
        <v>#REF!</v>
      </c>
      <c r="J43" s="84" t="e">
        <f t="shared" si="9"/>
        <v>#REF!</v>
      </c>
      <c r="K43" s="84" t="e">
        <f t="shared" si="9"/>
        <v>#REF!</v>
      </c>
      <c r="L43" s="84" t="e">
        <f t="shared" si="9"/>
        <v>#REF!</v>
      </c>
      <c r="M43" s="84" t="e">
        <f t="shared" si="9"/>
        <v>#REF!</v>
      </c>
      <c r="N43" s="84" t="e">
        <f t="shared" si="9"/>
        <v>#REF!</v>
      </c>
      <c r="O43" s="84" t="e">
        <f t="shared" si="9"/>
        <v>#REF!</v>
      </c>
      <c r="P43" s="84" t="e">
        <f t="shared" si="9"/>
        <v>#REF!</v>
      </c>
      <c r="Q43" s="84" t="e">
        <f t="shared" si="9"/>
        <v>#REF!</v>
      </c>
      <c r="R43" s="84" t="e">
        <f t="shared" si="9"/>
        <v>#REF!</v>
      </c>
      <c r="S43" s="84" t="e">
        <f t="shared" si="9"/>
        <v>#REF!</v>
      </c>
      <c r="T43" s="84" t="e">
        <f t="shared" si="9"/>
        <v>#REF!</v>
      </c>
      <c r="U43" s="84" t="e">
        <f t="shared" si="9"/>
        <v>#REF!</v>
      </c>
      <c r="V43" s="84" t="e">
        <f t="shared" si="9"/>
        <v>#REF!</v>
      </c>
    </row>
    <row r="44" spans="1:22" s="11" customFormat="1" ht="12.75" customHeight="1" x14ac:dyDescent="0.2">
      <c r="A44" s="42">
        <v>2</v>
      </c>
      <c r="B44" s="84" t="e">
        <f t="shared" si="9"/>
        <v>#REF!</v>
      </c>
      <c r="C44" s="84" t="e">
        <f t="shared" si="9"/>
        <v>#REF!</v>
      </c>
      <c r="D44" s="84" t="e">
        <f t="shared" si="9"/>
        <v>#REF!</v>
      </c>
      <c r="E44" s="84" t="e">
        <f t="shared" si="9"/>
        <v>#REF!</v>
      </c>
      <c r="F44" s="84" t="e">
        <f t="shared" si="9"/>
        <v>#REF!</v>
      </c>
      <c r="G44" s="84" t="e">
        <f t="shared" si="9"/>
        <v>#REF!</v>
      </c>
      <c r="H44" s="84" t="e">
        <f t="shared" si="9"/>
        <v>#REF!</v>
      </c>
      <c r="I44" s="84" t="e">
        <f t="shared" si="9"/>
        <v>#REF!</v>
      </c>
      <c r="J44" s="84" t="e">
        <f t="shared" si="9"/>
        <v>#REF!</v>
      </c>
      <c r="K44" s="84" t="e">
        <f t="shared" si="9"/>
        <v>#REF!</v>
      </c>
      <c r="L44" s="84" t="e">
        <f t="shared" si="9"/>
        <v>#REF!</v>
      </c>
      <c r="M44" s="84" t="e">
        <f t="shared" si="9"/>
        <v>#REF!</v>
      </c>
      <c r="N44" s="84" t="e">
        <f t="shared" si="9"/>
        <v>#REF!</v>
      </c>
      <c r="O44" s="84" t="e">
        <f t="shared" si="9"/>
        <v>#REF!</v>
      </c>
      <c r="P44" s="84" t="e">
        <f t="shared" si="9"/>
        <v>#REF!</v>
      </c>
      <c r="Q44" s="84" t="e">
        <f t="shared" si="9"/>
        <v>#REF!</v>
      </c>
      <c r="R44" s="84" t="e">
        <f t="shared" si="9"/>
        <v>#REF!</v>
      </c>
      <c r="S44" s="84" t="e">
        <f t="shared" si="9"/>
        <v>#REF!</v>
      </c>
      <c r="T44" s="84" t="e">
        <f t="shared" si="9"/>
        <v>#REF!</v>
      </c>
      <c r="U44" s="84" t="e">
        <f t="shared" si="9"/>
        <v>#REF!</v>
      </c>
      <c r="V44" s="84" t="e">
        <f t="shared" si="9"/>
        <v>#REF!</v>
      </c>
    </row>
    <row r="45" spans="1:22" s="11" customFormat="1" ht="12.75" customHeight="1" x14ac:dyDescent="0.2">
      <c r="A45" s="33" t="s">
        <v>151</v>
      </c>
      <c r="B45" s="84"/>
      <c r="C45" s="84"/>
      <c r="D45" s="84"/>
      <c r="E45" s="84"/>
      <c r="F45" s="84"/>
      <c r="G45" s="84"/>
      <c r="H45" s="84"/>
      <c r="I45" s="84"/>
      <c r="J45" s="84"/>
      <c r="K45" s="84"/>
      <c r="L45" s="84"/>
      <c r="M45" s="84"/>
      <c r="N45" s="84"/>
      <c r="O45" s="84"/>
      <c r="P45" s="84"/>
      <c r="Q45" s="84"/>
      <c r="R45" s="84"/>
      <c r="S45" s="84"/>
      <c r="T45" s="84"/>
      <c r="U45" s="84"/>
      <c r="V45" s="84"/>
    </row>
    <row r="46" spans="1:22" s="11" customFormat="1" ht="12.75" customHeight="1" x14ac:dyDescent="0.2">
      <c r="A46" s="42">
        <v>1</v>
      </c>
      <c r="B46" s="84" t="e">
        <f t="shared" ref="B46:V47" si="10">B29+B32+25</f>
        <v>#REF!</v>
      </c>
      <c r="C46" s="84" t="e">
        <f t="shared" si="10"/>
        <v>#REF!</v>
      </c>
      <c r="D46" s="84" t="e">
        <f t="shared" si="10"/>
        <v>#REF!</v>
      </c>
      <c r="E46" s="84" t="e">
        <f t="shared" si="10"/>
        <v>#REF!</v>
      </c>
      <c r="F46" s="84" t="e">
        <f t="shared" si="10"/>
        <v>#REF!</v>
      </c>
      <c r="G46" s="84" t="e">
        <f t="shared" si="10"/>
        <v>#REF!</v>
      </c>
      <c r="H46" s="84" t="e">
        <f t="shared" si="10"/>
        <v>#REF!</v>
      </c>
      <c r="I46" s="84" t="e">
        <f t="shared" si="10"/>
        <v>#REF!</v>
      </c>
      <c r="J46" s="84" t="e">
        <f t="shared" si="10"/>
        <v>#REF!</v>
      </c>
      <c r="K46" s="84" t="e">
        <f t="shared" si="10"/>
        <v>#REF!</v>
      </c>
      <c r="L46" s="84" t="e">
        <f t="shared" si="10"/>
        <v>#REF!</v>
      </c>
      <c r="M46" s="84" t="e">
        <f t="shared" si="10"/>
        <v>#REF!</v>
      </c>
      <c r="N46" s="84" t="e">
        <f t="shared" si="10"/>
        <v>#REF!</v>
      </c>
      <c r="O46" s="84" t="e">
        <f t="shared" si="10"/>
        <v>#REF!</v>
      </c>
      <c r="P46" s="84" t="e">
        <f t="shared" si="10"/>
        <v>#REF!</v>
      </c>
      <c r="Q46" s="84" t="e">
        <f t="shared" si="10"/>
        <v>#REF!</v>
      </c>
      <c r="R46" s="84" t="e">
        <f t="shared" si="10"/>
        <v>#REF!</v>
      </c>
      <c r="S46" s="84" t="e">
        <f t="shared" si="10"/>
        <v>#REF!</v>
      </c>
      <c r="T46" s="84" t="e">
        <f t="shared" si="10"/>
        <v>#REF!</v>
      </c>
      <c r="U46" s="84" t="e">
        <f t="shared" si="10"/>
        <v>#REF!</v>
      </c>
      <c r="V46" s="84" t="e">
        <f t="shared" si="10"/>
        <v>#REF!</v>
      </c>
    </row>
    <row r="47" spans="1:22" s="11" customFormat="1" ht="12.75" customHeight="1" x14ac:dyDescent="0.2">
      <c r="A47" s="42">
        <v>2</v>
      </c>
      <c r="B47" s="84" t="e">
        <f t="shared" si="10"/>
        <v>#REF!</v>
      </c>
      <c r="C47" s="84" t="e">
        <f t="shared" si="10"/>
        <v>#REF!</v>
      </c>
      <c r="D47" s="84" t="e">
        <f t="shared" si="10"/>
        <v>#REF!</v>
      </c>
      <c r="E47" s="84" t="e">
        <f t="shared" si="10"/>
        <v>#REF!</v>
      </c>
      <c r="F47" s="84" t="e">
        <f t="shared" si="10"/>
        <v>#REF!</v>
      </c>
      <c r="G47" s="84" t="e">
        <f t="shared" si="10"/>
        <v>#REF!</v>
      </c>
      <c r="H47" s="84" t="e">
        <f t="shared" si="10"/>
        <v>#REF!</v>
      </c>
      <c r="I47" s="84" t="e">
        <f t="shared" si="10"/>
        <v>#REF!</v>
      </c>
      <c r="J47" s="84" t="e">
        <f t="shared" si="10"/>
        <v>#REF!</v>
      </c>
      <c r="K47" s="84" t="e">
        <f t="shared" si="10"/>
        <v>#REF!</v>
      </c>
      <c r="L47" s="84" t="e">
        <f t="shared" si="10"/>
        <v>#REF!</v>
      </c>
      <c r="M47" s="84" t="e">
        <f t="shared" si="10"/>
        <v>#REF!</v>
      </c>
      <c r="N47" s="84" t="e">
        <f t="shared" si="10"/>
        <v>#REF!</v>
      </c>
      <c r="O47" s="84" t="e">
        <f t="shared" si="10"/>
        <v>#REF!</v>
      </c>
      <c r="P47" s="84" t="e">
        <f t="shared" si="10"/>
        <v>#REF!</v>
      </c>
      <c r="Q47" s="84" t="e">
        <f t="shared" si="10"/>
        <v>#REF!</v>
      </c>
      <c r="R47" s="84" t="e">
        <f t="shared" si="10"/>
        <v>#REF!</v>
      </c>
      <c r="S47" s="84" t="e">
        <f t="shared" si="10"/>
        <v>#REF!</v>
      </c>
      <c r="T47" s="84" t="e">
        <f t="shared" si="10"/>
        <v>#REF!</v>
      </c>
      <c r="U47" s="84" t="e">
        <f t="shared" si="10"/>
        <v>#REF!</v>
      </c>
      <c r="V47" s="84" t="e">
        <f t="shared" si="10"/>
        <v>#REF!</v>
      </c>
    </row>
    <row r="48" spans="1:22" s="11" customFormat="1" ht="12.75" customHeight="1" x14ac:dyDescent="0.2">
      <c r="A48" s="123"/>
    </row>
    <row r="49" spans="1:8" x14ac:dyDescent="0.2">
      <c r="A49" s="231" t="s">
        <v>157</v>
      </c>
    </row>
    <row r="50" spans="1:8" x14ac:dyDescent="0.2">
      <c r="A50" s="231"/>
    </row>
    <row r="51" spans="1:8" x14ac:dyDescent="0.2">
      <c r="A51" s="123"/>
    </row>
    <row r="52" spans="1:8" s="11" customFormat="1" ht="12.75" customHeight="1" x14ac:dyDescent="0.2">
      <c r="A52" s="268" t="s">
        <v>207</v>
      </c>
      <c r="B52" s="269"/>
      <c r="C52" s="269"/>
      <c r="D52" s="269"/>
      <c r="E52" s="269"/>
      <c r="F52" s="269"/>
      <c r="G52" s="269"/>
      <c r="H52" s="269"/>
    </row>
    <row r="53" spans="1:8" s="11" customFormat="1" ht="12.75" customHeight="1" x14ac:dyDescent="0.2">
      <c r="A53" s="268"/>
      <c r="B53" s="269"/>
      <c r="C53" s="269"/>
      <c r="D53" s="269"/>
      <c r="E53" s="269"/>
      <c r="F53" s="269"/>
      <c r="G53" s="269"/>
      <c r="H53" s="269"/>
    </row>
    <row r="54" spans="1:8" s="11" customFormat="1" ht="12.75" customHeight="1" x14ac:dyDescent="0.2">
      <c r="A54" s="268"/>
      <c r="B54" s="269"/>
      <c r="C54" s="269"/>
      <c r="D54" s="269"/>
      <c r="E54" s="269"/>
      <c r="F54" s="269"/>
      <c r="G54" s="269"/>
      <c r="H54" s="269"/>
    </row>
    <row r="55" spans="1:8" s="11" customFormat="1" ht="12.75" customHeight="1" x14ac:dyDescent="0.2">
      <c r="A55" s="268"/>
      <c r="B55" s="269"/>
      <c r="C55" s="269"/>
      <c r="D55" s="269"/>
      <c r="E55" s="269"/>
      <c r="F55" s="269"/>
      <c r="G55" s="269"/>
      <c r="H55" s="269"/>
    </row>
    <row r="56" spans="1:8" s="11" customFormat="1" ht="12.75" customHeight="1" x14ac:dyDescent="0.2">
      <c r="A56" s="268"/>
      <c r="B56" s="269"/>
      <c r="C56" s="269"/>
      <c r="D56" s="269"/>
      <c r="E56" s="269"/>
      <c r="F56" s="269"/>
      <c r="G56" s="269"/>
      <c r="H56" s="269"/>
    </row>
    <row r="57" spans="1:8" s="11" customFormat="1" ht="12.75" customHeight="1" x14ac:dyDescent="0.2">
      <c r="A57" s="268"/>
      <c r="B57" s="269"/>
      <c r="C57" s="269"/>
      <c r="D57" s="269"/>
      <c r="E57" s="269"/>
      <c r="F57" s="269"/>
      <c r="G57" s="269"/>
      <c r="H57" s="269"/>
    </row>
    <row r="58" spans="1:8" s="11" customFormat="1" ht="12.75" customHeight="1" x14ac:dyDescent="0.2"/>
    <row r="59" spans="1:8" x14ac:dyDescent="0.2">
      <c r="A59" s="156" t="s">
        <v>80</v>
      </c>
    </row>
    <row r="60" spans="1:8" ht="34.5" customHeight="1" x14ac:dyDescent="0.2">
      <c r="A60" s="150" t="s">
        <v>209</v>
      </c>
    </row>
    <row r="61" spans="1:8" ht="34.5" customHeight="1" x14ac:dyDescent="0.2">
      <c r="A61" s="150" t="s">
        <v>225</v>
      </c>
    </row>
    <row r="62" spans="1:8" ht="12.75" customHeight="1" x14ac:dyDescent="0.2">
      <c r="A62"/>
    </row>
    <row r="63" spans="1:8" x14ac:dyDescent="0.2">
      <c r="A63" s="137" t="s">
        <v>58</v>
      </c>
    </row>
    <row r="64" spans="1:8" s="155" customFormat="1" ht="35.25" customHeight="1" x14ac:dyDescent="0.2">
      <c r="A64" s="138" t="s">
        <v>163</v>
      </c>
    </row>
    <row r="65" spans="1:1" s="155" customFormat="1" ht="35.25" customHeight="1" x14ac:dyDescent="0.2">
      <c r="A65" s="150" t="s">
        <v>188</v>
      </c>
    </row>
    <row r="66" spans="1:1" s="155" customFormat="1" ht="35.25" customHeight="1" x14ac:dyDescent="0.2">
      <c r="A66" s="138" t="s">
        <v>164</v>
      </c>
    </row>
    <row r="67" spans="1:1" s="155" customFormat="1" ht="13.5" customHeight="1" x14ac:dyDescent="0.2">
      <c r="A67" s="138" t="s">
        <v>165</v>
      </c>
    </row>
    <row r="68" spans="1:1" s="155" customFormat="1" ht="35.25" customHeight="1" x14ac:dyDescent="0.2">
      <c r="A68" s="138" t="s">
        <v>162</v>
      </c>
    </row>
    <row r="69" spans="1:1" ht="24" x14ac:dyDescent="0.2">
      <c r="A69" s="145" t="s">
        <v>173</v>
      </c>
    </row>
    <row r="70" spans="1:1" s="155" customFormat="1" ht="26.25" customHeight="1" x14ac:dyDescent="0.2">
      <c r="A70" s="157" t="s">
        <v>90</v>
      </c>
    </row>
    <row r="71" spans="1:1" s="155" customFormat="1" ht="12" customHeight="1" x14ac:dyDescent="0.2">
      <c r="A71" s="157"/>
    </row>
    <row r="72" spans="1:1" s="155" customFormat="1" ht="217.5" customHeight="1" x14ac:dyDescent="0.2">
      <c r="A72" s="184" t="s">
        <v>208</v>
      </c>
    </row>
    <row r="73" spans="1:1" s="155" customFormat="1" ht="13.5" customHeight="1" x14ac:dyDescent="0.2">
      <c r="A73" s="138"/>
    </row>
    <row r="74" spans="1:1" x14ac:dyDescent="0.2">
      <c r="A74" s="145"/>
    </row>
    <row r="75" spans="1:1" x14ac:dyDescent="0.2">
      <c r="A75" s="146"/>
    </row>
    <row r="76" spans="1:1" ht="24" x14ac:dyDescent="0.2">
      <c r="A76" s="156" t="s">
        <v>92</v>
      </c>
    </row>
    <row r="77" spans="1:1" ht="36" hidden="1" x14ac:dyDescent="0.2">
      <c r="A77" s="173" t="s">
        <v>222</v>
      </c>
    </row>
    <row r="78" spans="1:1" s="11" customFormat="1" ht="50.25" customHeight="1" x14ac:dyDescent="0.2">
      <c r="A78" s="173" t="s">
        <v>210</v>
      </c>
    </row>
    <row r="79" spans="1:1" s="11" customFormat="1" ht="38.25" customHeight="1" x14ac:dyDescent="0.2">
      <c r="A79" s="173" t="s">
        <v>211</v>
      </c>
    </row>
    <row r="80" spans="1:1" x14ac:dyDescent="0.2">
      <c r="A80" s="13"/>
    </row>
    <row r="81" spans="1:1" x14ac:dyDescent="0.2">
      <c r="A81" s="139" t="s">
        <v>65</v>
      </c>
    </row>
    <row r="82" spans="1:1" ht="108" customHeight="1" x14ac:dyDescent="0.2">
      <c r="A82" s="152" t="s">
        <v>226</v>
      </c>
    </row>
    <row r="83" spans="1:1" x14ac:dyDescent="0.2">
      <c r="A83" s="133"/>
    </row>
    <row r="84" spans="1:1" x14ac:dyDescent="0.2">
      <c r="A84" s="143"/>
    </row>
    <row r="85" spans="1:1" x14ac:dyDescent="0.2">
      <c r="A85" s="143"/>
    </row>
    <row r="86" spans="1:1" x14ac:dyDescent="0.2">
      <c r="A86" s="143"/>
    </row>
    <row r="87" spans="1:1" x14ac:dyDescent="0.2">
      <c r="A87" s="143"/>
    </row>
    <row r="88" spans="1:1" x14ac:dyDescent="0.2">
      <c r="A88" s="143"/>
    </row>
    <row r="89" spans="1:1" x14ac:dyDescent="0.2">
      <c r="A89" s="143"/>
    </row>
    <row r="90" spans="1:1" x14ac:dyDescent="0.2">
      <c r="A90" s="143"/>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sheetData>
  <mergeCells count="2">
    <mergeCell ref="A49:A50"/>
    <mergeCell ref="A52:H57"/>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231"/>
  <sheetViews>
    <sheetView workbookViewId="0">
      <pane xSplit="1" topLeftCell="B1" activePane="topRight" state="frozen"/>
      <selection activeCell="A10" sqref="A10"/>
      <selection pane="topRight" activeCell="A19" sqref="A19"/>
    </sheetView>
  </sheetViews>
  <sheetFormatPr defaultColWidth="10.140625" defaultRowHeight="12.75" x14ac:dyDescent="0.2"/>
  <cols>
    <col min="1" max="1" width="45.28515625" style="5" customWidth="1"/>
  </cols>
  <sheetData>
    <row r="1" spans="1:2" ht="24" x14ac:dyDescent="0.2">
      <c r="A1" s="47" t="s">
        <v>50</v>
      </c>
    </row>
    <row r="2" spans="1:2" s="11" customFormat="1" ht="24" customHeight="1" x14ac:dyDescent="0.2">
      <c r="A2" s="135" t="s">
        <v>166</v>
      </c>
    </row>
    <row r="3" spans="1:2" s="11" customFormat="1" ht="12.75" customHeight="1" x14ac:dyDescent="0.2">
      <c r="A3" s="132" t="s">
        <v>230</v>
      </c>
    </row>
    <row r="4" spans="1:2" ht="21.75" customHeight="1" x14ac:dyDescent="0.2">
      <c r="A4" s="160" t="s">
        <v>52</v>
      </c>
      <c r="B4" s="148" t="e">
        <f>'BAR BB| Open rates'!#REF!</f>
        <v>#REF!</v>
      </c>
    </row>
    <row r="5" spans="1:2" ht="21.75" customHeight="1" x14ac:dyDescent="0.2">
      <c r="A5" s="160"/>
      <c r="B5" s="148" t="e">
        <f>'BAR BB| Open rates'!#REF!</f>
        <v>#REF!</v>
      </c>
    </row>
    <row r="6" spans="1:2" s="11" customFormat="1" ht="12.75" customHeight="1" x14ac:dyDescent="0.2">
      <c r="A6" s="33" t="s">
        <v>53</v>
      </c>
      <c r="B6" s="136"/>
    </row>
    <row r="7" spans="1:2" s="11" customFormat="1" ht="12.75" customHeight="1" x14ac:dyDescent="0.2">
      <c r="A7" s="42">
        <v>1</v>
      </c>
      <c r="B7" s="84" t="e">
        <f>'BAR BB| Open rates'!#REF!*0.9*0.85</f>
        <v>#REF!</v>
      </c>
    </row>
    <row r="8" spans="1:2" s="11" customFormat="1" ht="12.75" customHeight="1" x14ac:dyDescent="0.2">
      <c r="A8" s="42">
        <v>2</v>
      </c>
      <c r="B8" s="84" t="e">
        <f>'BAR BB| Open rates'!#REF!*0.9*0.85</f>
        <v>#REF!</v>
      </c>
    </row>
    <row r="9" spans="1:2" s="11" customFormat="1" ht="12.75" customHeight="1" x14ac:dyDescent="0.2">
      <c r="A9" s="33" t="s">
        <v>54</v>
      </c>
      <c r="B9" s="84"/>
    </row>
    <row r="10" spans="1:2" s="11" customFormat="1" ht="12.75" customHeight="1" x14ac:dyDescent="0.2">
      <c r="A10" s="42">
        <v>1</v>
      </c>
      <c r="B10" s="84" t="e">
        <f>'BAR BB| Open rates'!#REF!*0.9*0.85</f>
        <v>#REF!</v>
      </c>
    </row>
    <row r="11" spans="1:2" s="11" customFormat="1" ht="12.75" customHeight="1" x14ac:dyDescent="0.2">
      <c r="A11" s="42">
        <v>2</v>
      </c>
      <c r="B11" s="84" t="e">
        <f>'BAR BB| Open rates'!#REF!*0.9*0.85</f>
        <v>#REF!</v>
      </c>
    </row>
    <row r="12" spans="1:2" s="11" customFormat="1" ht="12.75" customHeight="1" x14ac:dyDescent="0.2">
      <c r="A12" s="33" t="s">
        <v>151</v>
      </c>
      <c r="B12" s="84"/>
    </row>
    <row r="13" spans="1:2" s="11" customFormat="1" ht="12.75" customHeight="1" x14ac:dyDescent="0.2">
      <c r="A13" s="42">
        <v>1</v>
      </c>
      <c r="B13" s="84" t="e">
        <f>'BAR BB| Open rates'!#REF!*0.9*0.85</f>
        <v>#REF!</v>
      </c>
    </row>
    <row r="14" spans="1:2" s="11" customFormat="1" ht="12.75" customHeight="1" x14ac:dyDescent="0.2">
      <c r="A14" s="167">
        <v>2</v>
      </c>
      <c r="B14" s="84" t="e">
        <f>'BAR BB| Open rates'!#REF!*0.9*0.85</f>
        <v>#REF!</v>
      </c>
    </row>
    <row r="15" spans="1:2" s="11" customFormat="1" ht="12.75" customHeight="1" x14ac:dyDescent="0.2">
      <c r="A15" s="123"/>
    </row>
    <row r="16" spans="1:2" x14ac:dyDescent="0.2">
      <c r="A16" s="231" t="s">
        <v>157</v>
      </c>
    </row>
    <row r="17" spans="1:1" x14ac:dyDescent="0.2">
      <c r="A17" s="231"/>
    </row>
    <row r="18" spans="1:1" ht="13.5" thickBot="1" x14ac:dyDescent="0.25">
      <c r="A18" s="123"/>
    </row>
    <row r="19" spans="1:1" s="11" customFormat="1" ht="266.25" customHeight="1" thickBot="1" x14ac:dyDescent="0.25">
      <c r="A19" s="218" t="s">
        <v>294</v>
      </c>
    </row>
    <row r="20" spans="1:1" s="11" customFormat="1" ht="12.75" customHeight="1" x14ac:dyDescent="0.2"/>
    <row r="21" spans="1:1" x14ac:dyDescent="0.2">
      <c r="A21" s="156" t="s">
        <v>80</v>
      </c>
    </row>
    <row r="22" spans="1:1" ht="25.5" customHeight="1" x14ac:dyDescent="0.2">
      <c r="A22" s="211" t="s">
        <v>292</v>
      </c>
    </row>
    <row r="23" spans="1:1" ht="49.5" customHeight="1" x14ac:dyDescent="0.2">
      <c r="A23" s="211" t="s">
        <v>293</v>
      </c>
    </row>
    <row r="24" spans="1:1" ht="12.75" customHeight="1" x14ac:dyDescent="0.2">
      <c r="A24"/>
    </row>
    <row r="25" spans="1:1" x14ac:dyDescent="0.2">
      <c r="A25" s="137" t="s">
        <v>58</v>
      </c>
    </row>
    <row r="26" spans="1:1" s="155" customFormat="1" ht="35.25" customHeight="1" x14ac:dyDescent="0.2">
      <c r="A26" s="138" t="s">
        <v>163</v>
      </c>
    </row>
    <row r="27" spans="1:1" s="155" customFormat="1" ht="35.25" customHeight="1" x14ac:dyDescent="0.2">
      <c r="A27" s="150" t="s">
        <v>188</v>
      </c>
    </row>
    <row r="28" spans="1:1" s="155" customFormat="1" ht="35.25" customHeight="1" x14ac:dyDescent="0.2">
      <c r="A28" s="138" t="s">
        <v>164</v>
      </c>
    </row>
    <row r="29" spans="1:1" s="155" customFormat="1" ht="13.5" customHeight="1" x14ac:dyDescent="0.2">
      <c r="A29" s="138" t="s">
        <v>165</v>
      </c>
    </row>
    <row r="30" spans="1:1" s="155" customFormat="1" ht="35.25" customHeight="1" x14ac:dyDescent="0.2">
      <c r="A30" s="138" t="s">
        <v>162</v>
      </c>
    </row>
    <row r="31" spans="1:1" ht="24" x14ac:dyDescent="0.2">
      <c r="A31" s="145" t="s">
        <v>173</v>
      </c>
    </row>
    <row r="32" spans="1:1" s="155" customFormat="1" ht="26.25" customHeight="1" x14ac:dyDescent="0.2">
      <c r="A32" s="157"/>
    </row>
    <row r="33" spans="1:1" s="155" customFormat="1" ht="12" customHeight="1" x14ac:dyDescent="0.2">
      <c r="A33" s="157"/>
    </row>
    <row r="34" spans="1:1" s="155" customFormat="1" ht="198.75" customHeight="1" x14ac:dyDescent="0.2">
      <c r="A34" s="184" t="s">
        <v>208</v>
      </c>
    </row>
    <row r="35" spans="1:1" x14ac:dyDescent="0.2">
      <c r="A35" s="146"/>
    </row>
    <row r="36" spans="1:1" ht="24" x14ac:dyDescent="0.2">
      <c r="A36" s="156" t="s">
        <v>92</v>
      </c>
    </row>
    <row r="37" spans="1:1" ht="40.5" hidden="1" customHeight="1" x14ac:dyDescent="0.2">
      <c r="A37" s="209" t="s">
        <v>222</v>
      </c>
    </row>
    <row r="38" spans="1:1" s="11" customFormat="1" ht="24" customHeight="1" x14ac:dyDescent="0.2">
      <c r="A38" s="219" t="s">
        <v>276</v>
      </c>
    </row>
    <row r="39" spans="1:1" x14ac:dyDescent="0.2">
      <c r="A39" s="13"/>
    </row>
    <row r="40" spans="1:1" x14ac:dyDescent="0.2">
      <c r="A40" s="139" t="s">
        <v>65</v>
      </c>
    </row>
    <row r="41" spans="1:1" ht="98.25" customHeight="1" x14ac:dyDescent="0.2">
      <c r="A41" s="152" t="s">
        <v>262</v>
      </c>
    </row>
    <row r="42" spans="1:1" x14ac:dyDescent="0.2">
      <c r="A42" s="133"/>
    </row>
    <row r="43" spans="1:1" x14ac:dyDescent="0.2">
      <c r="A43" s="14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43"/>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sheetData>
  <mergeCells count="1">
    <mergeCell ref="A16:A17"/>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8"/>
  <sheetViews>
    <sheetView topLeftCell="A19" workbookViewId="0">
      <pane xSplit="1" topLeftCell="B1" activePane="topRight" state="frozen"/>
      <selection activeCell="A10" sqref="A10"/>
      <selection pane="topRight" activeCell="A18" sqref="A18"/>
    </sheetView>
  </sheetViews>
  <sheetFormatPr defaultColWidth="10.140625" defaultRowHeight="12.75" x14ac:dyDescent="0.2"/>
  <cols>
    <col min="1" max="1" width="45.28515625" style="5" customWidth="1"/>
  </cols>
  <sheetData>
    <row r="1" spans="1:2" ht="24" x14ac:dyDescent="0.2">
      <c r="A1" s="47" t="s">
        <v>50</v>
      </c>
    </row>
    <row r="2" spans="1:2" s="11" customFormat="1" ht="24" customHeight="1" x14ac:dyDescent="0.2">
      <c r="A2" s="135" t="s">
        <v>166</v>
      </c>
    </row>
    <row r="3" spans="1:2" s="11" customFormat="1" ht="12.75" customHeight="1" x14ac:dyDescent="0.2">
      <c r="A3" s="132" t="s">
        <v>265</v>
      </c>
    </row>
    <row r="4" spans="1:2" ht="21.75" customHeight="1" x14ac:dyDescent="0.2">
      <c r="A4" s="160" t="s">
        <v>52</v>
      </c>
      <c r="B4" s="148" t="e">
        <f>'BAR BB| Open rates'!#REF!</f>
        <v>#REF!</v>
      </c>
    </row>
    <row r="5" spans="1:2" ht="21.75" customHeight="1" x14ac:dyDescent="0.2">
      <c r="A5" s="160"/>
      <c r="B5" s="148" t="e">
        <f>'BAR BB| Open rates'!#REF!</f>
        <v>#REF!</v>
      </c>
    </row>
    <row r="6" spans="1:2" s="11" customFormat="1" ht="12.75" customHeight="1" x14ac:dyDescent="0.2">
      <c r="A6" s="33" t="s">
        <v>53</v>
      </c>
      <c r="B6" s="136"/>
    </row>
    <row r="7" spans="1:2" s="11" customFormat="1" ht="12.75" customHeight="1" x14ac:dyDescent="0.2">
      <c r="A7" s="42">
        <v>1</v>
      </c>
      <c r="B7" s="84" t="e">
        <f>'BAR BB| Open rates'!#REF!*0.9*0.9</f>
        <v>#REF!</v>
      </c>
    </row>
    <row r="8" spans="1:2" s="11" customFormat="1" ht="12.75" customHeight="1" x14ac:dyDescent="0.2">
      <c r="A8" s="42">
        <v>2</v>
      </c>
      <c r="B8" s="84" t="e">
        <f>'BAR BB| Open rates'!#REF!*0.9*0.9</f>
        <v>#REF!</v>
      </c>
    </row>
    <row r="9" spans="1:2" s="11" customFormat="1" ht="12.75" customHeight="1" x14ac:dyDescent="0.2">
      <c r="A9" s="33" t="s">
        <v>54</v>
      </c>
      <c r="B9" s="84"/>
    </row>
    <row r="10" spans="1:2" s="11" customFormat="1" ht="12.75" customHeight="1" x14ac:dyDescent="0.2">
      <c r="A10" s="42">
        <v>1</v>
      </c>
      <c r="B10" s="84" t="e">
        <f>'BAR BB| Open rates'!#REF!*0.9*0.9</f>
        <v>#REF!</v>
      </c>
    </row>
    <row r="11" spans="1:2" s="11" customFormat="1" ht="12.75" customHeight="1" x14ac:dyDescent="0.2">
      <c r="A11" s="42">
        <v>2</v>
      </c>
      <c r="B11" s="84" t="e">
        <f>'BAR BB| Open rates'!#REF!*0.9*0.9</f>
        <v>#REF!</v>
      </c>
    </row>
    <row r="12" spans="1:2" s="11" customFormat="1" ht="12.75" customHeight="1" x14ac:dyDescent="0.2">
      <c r="A12" s="33" t="s">
        <v>151</v>
      </c>
      <c r="B12" s="84"/>
    </row>
    <row r="13" spans="1:2" s="11" customFormat="1" ht="12.75" customHeight="1" x14ac:dyDescent="0.2">
      <c r="A13" s="42">
        <v>1</v>
      </c>
      <c r="B13" s="84" t="e">
        <f>'BAR BB| Open rates'!#REF!*0.9*0.9</f>
        <v>#REF!</v>
      </c>
    </row>
    <row r="14" spans="1:2" s="11" customFormat="1" ht="12.75" customHeight="1" x14ac:dyDescent="0.2">
      <c r="A14" s="167">
        <v>2</v>
      </c>
      <c r="B14" s="84" t="e">
        <f>'BAR BB| Open rates'!#REF!*0.9*0.9</f>
        <v>#REF!</v>
      </c>
    </row>
    <row r="15" spans="1:2" x14ac:dyDescent="0.2">
      <c r="A15" s="231" t="s">
        <v>157</v>
      </c>
    </row>
    <row r="16" spans="1:2" x14ac:dyDescent="0.2">
      <c r="A16" s="231"/>
    </row>
    <row r="17" spans="1:1" ht="13.5" thickBot="1" x14ac:dyDescent="0.25">
      <c r="A17" s="123"/>
    </row>
    <row r="18" spans="1:1" s="11" customFormat="1" ht="266.25" customHeight="1" thickBot="1" x14ac:dyDescent="0.25">
      <c r="A18" s="218" t="s">
        <v>294</v>
      </c>
    </row>
    <row r="19" spans="1:1" s="11" customFormat="1" ht="12.75" customHeight="1" x14ac:dyDescent="0.2"/>
    <row r="20" spans="1:1" x14ac:dyDescent="0.2">
      <c r="A20" s="156" t="s">
        <v>80</v>
      </c>
    </row>
    <row r="21" spans="1:1" ht="25.5" customHeight="1" x14ac:dyDescent="0.2">
      <c r="A21" s="211" t="s">
        <v>292</v>
      </c>
    </row>
    <row r="22" spans="1:1" ht="49.5" customHeight="1" x14ac:dyDescent="0.2">
      <c r="A22" s="211" t="s">
        <v>293</v>
      </c>
    </row>
    <row r="23" spans="1:1" ht="12.75" customHeight="1" x14ac:dyDescent="0.2">
      <c r="A23"/>
    </row>
    <row r="24" spans="1:1" x14ac:dyDescent="0.2">
      <c r="A24" s="137" t="s">
        <v>58</v>
      </c>
    </row>
    <row r="25" spans="1:1" s="155" customFormat="1" ht="35.25" customHeight="1" x14ac:dyDescent="0.2">
      <c r="A25" s="138" t="s">
        <v>163</v>
      </c>
    </row>
    <row r="26" spans="1:1" s="155" customFormat="1" ht="35.25" customHeight="1" x14ac:dyDescent="0.2">
      <c r="A26" s="150" t="s">
        <v>188</v>
      </c>
    </row>
    <row r="27" spans="1:1" s="155" customFormat="1" ht="35.25" customHeight="1" x14ac:dyDescent="0.2">
      <c r="A27" s="138" t="s">
        <v>164</v>
      </c>
    </row>
    <row r="28" spans="1:1" s="155" customFormat="1" ht="13.5" customHeight="1" x14ac:dyDescent="0.2">
      <c r="A28" s="138" t="s">
        <v>165</v>
      </c>
    </row>
    <row r="29" spans="1:1" s="155" customFormat="1" ht="35.25" customHeight="1" x14ac:dyDescent="0.2">
      <c r="A29" s="138" t="s">
        <v>162</v>
      </c>
    </row>
    <row r="30" spans="1:1" ht="24" x14ac:dyDescent="0.2">
      <c r="A30" s="145" t="s">
        <v>173</v>
      </c>
    </row>
    <row r="31" spans="1:1" s="155" customFormat="1" ht="26.25" customHeight="1" x14ac:dyDescent="0.2">
      <c r="A31" s="157"/>
    </row>
    <row r="32" spans="1:1" s="155" customFormat="1" ht="12" customHeight="1" x14ac:dyDescent="0.2">
      <c r="A32" s="157"/>
    </row>
    <row r="33" spans="1:1" s="155" customFormat="1" ht="198.75" customHeight="1" x14ac:dyDescent="0.2">
      <c r="A33" s="184" t="s">
        <v>208</v>
      </c>
    </row>
    <row r="34" spans="1:1" x14ac:dyDescent="0.2">
      <c r="A34" s="146"/>
    </row>
    <row r="35" spans="1:1" ht="24" x14ac:dyDescent="0.2">
      <c r="A35" s="156" t="s">
        <v>92</v>
      </c>
    </row>
    <row r="36" spans="1:1" ht="40.5" hidden="1" customHeight="1" x14ac:dyDescent="0.2">
      <c r="A36" s="209" t="s">
        <v>222</v>
      </c>
    </row>
    <row r="37" spans="1:1" s="11" customFormat="1" ht="24" customHeight="1" x14ac:dyDescent="0.2">
      <c r="A37" s="219" t="s">
        <v>276</v>
      </c>
    </row>
    <row r="38" spans="1:1" x14ac:dyDescent="0.2">
      <c r="A38" s="13"/>
    </row>
    <row r="39" spans="1:1" x14ac:dyDescent="0.2">
      <c r="A39" s="139" t="s">
        <v>65</v>
      </c>
    </row>
    <row r="40" spans="1:1" ht="98.25" customHeight="1" x14ac:dyDescent="0.2">
      <c r="A40" s="152" t="s">
        <v>262</v>
      </c>
    </row>
    <row r="41" spans="1:1" x14ac:dyDescent="0.2">
      <c r="A41" s="133"/>
    </row>
    <row r="42" spans="1:1" x14ac:dyDescent="0.2">
      <c r="A42" s="143"/>
    </row>
    <row r="43" spans="1:1" x14ac:dyDescent="0.2">
      <c r="A43" s="14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sheetData>
  <mergeCells count="1">
    <mergeCell ref="A15:A16"/>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8"/>
  <sheetViews>
    <sheetView topLeftCell="A4" workbookViewId="0">
      <pane xSplit="1" topLeftCell="B1" activePane="topRight" state="frozen"/>
      <selection activeCell="A10" sqref="A10"/>
      <selection pane="topRight" activeCell="A19" sqref="A19"/>
    </sheetView>
  </sheetViews>
  <sheetFormatPr defaultColWidth="10.140625" defaultRowHeight="12.75" x14ac:dyDescent="0.2"/>
  <cols>
    <col min="1" max="1" width="45.28515625" style="5" customWidth="1"/>
  </cols>
  <sheetData>
    <row r="1" spans="1:2" ht="24" x14ac:dyDescent="0.2">
      <c r="A1" s="47" t="s">
        <v>50</v>
      </c>
    </row>
    <row r="2" spans="1:2" s="11" customFormat="1" ht="24" customHeight="1" x14ac:dyDescent="0.2">
      <c r="A2" s="135" t="s">
        <v>166</v>
      </c>
    </row>
    <row r="3" spans="1:2" s="11" customFormat="1" ht="12.75" customHeight="1" x14ac:dyDescent="0.2">
      <c r="A3" s="132" t="s">
        <v>171</v>
      </c>
    </row>
    <row r="4" spans="1:2" ht="21.75" customHeight="1" x14ac:dyDescent="0.2">
      <c r="A4" s="160" t="s">
        <v>52</v>
      </c>
      <c r="B4" s="148" t="e">
        <f>'BAR BB| Open rates'!#REF!</f>
        <v>#REF!</v>
      </c>
    </row>
    <row r="5" spans="1:2" ht="21.75" customHeight="1" x14ac:dyDescent="0.2">
      <c r="A5" s="160"/>
      <c r="B5" s="148" t="e">
        <f>'BAR BB| Open rates'!#REF!</f>
        <v>#REF!</v>
      </c>
    </row>
    <row r="6" spans="1:2" s="11" customFormat="1" ht="12.75" customHeight="1" x14ac:dyDescent="0.2">
      <c r="A6" s="33" t="s">
        <v>53</v>
      </c>
      <c r="B6" s="136"/>
    </row>
    <row r="7" spans="1:2" s="11" customFormat="1" ht="12.75" customHeight="1" x14ac:dyDescent="0.2">
      <c r="A7" s="42">
        <v>1</v>
      </c>
      <c r="B7" s="84" t="e">
        <f>'BAR BB| Open rates'!#REF!*0.9</f>
        <v>#REF!</v>
      </c>
    </row>
    <row r="8" spans="1:2" s="11" customFormat="1" ht="12.75" customHeight="1" x14ac:dyDescent="0.2">
      <c r="A8" s="42">
        <v>2</v>
      </c>
      <c r="B8" s="84" t="e">
        <f>'BAR BB| Open rates'!#REF!*0.9</f>
        <v>#REF!</v>
      </c>
    </row>
    <row r="9" spans="1:2" s="11" customFormat="1" ht="12.75" customHeight="1" x14ac:dyDescent="0.2">
      <c r="A9" s="33" t="s">
        <v>54</v>
      </c>
      <c r="B9" s="84"/>
    </row>
    <row r="10" spans="1:2" s="11" customFormat="1" ht="12.75" customHeight="1" x14ac:dyDescent="0.2">
      <c r="A10" s="42">
        <v>1</v>
      </c>
      <c r="B10" s="84" t="e">
        <f>'BAR BB| Open rates'!#REF!*0.9</f>
        <v>#REF!</v>
      </c>
    </row>
    <row r="11" spans="1:2" s="11" customFormat="1" ht="12.75" customHeight="1" x14ac:dyDescent="0.2">
      <c r="A11" s="42">
        <v>2</v>
      </c>
      <c r="B11" s="84" t="e">
        <f>'BAR BB| Open rates'!#REF!*0.9</f>
        <v>#REF!</v>
      </c>
    </row>
    <row r="12" spans="1:2" s="11" customFormat="1" ht="12.75" customHeight="1" x14ac:dyDescent="0.2">
      <c r="A12" s="33" t="s">
        <v>151</v>
      </c>
      <c r="B12" s="84"/>
    </row>
    <row r="13" spans="1:2" s="11" customFormat="1" ht="12.75" customHeight="1" x14ac:dyDescent="0.2">
      <c r="A13" s="42">
        <v>1</v>
      </c>
      <c r="B13" s="84" t="e">
        <f>'BAR BB| Open rates'!#REF!*0.9</f>
        <v>#REF!</v>
      </c>
    </row>
    <row r="14" spans="1:2" s="11" customFormat="1" ht="12.75" customHeight="1" x14ac:dyDescent="0.2">
      <c r="A14" s="42">
        <v>2</v>
      </c>
      <c r="B14" s="84" t="e">
        <f>'BAR BB| Open rates'!#REF!*0.9</f>
        <v>#REF!</v>
      </c>
    </row>
    <row r="15" spans="1:2" s="11" customFormat="1" ht="12.75" customHeight="1" x14ac:dyDescent="0.2">
      <c r="A15" s="123"/>
    </row>
    <row r="16" spans="1:2" x14ac:dyDescent="0.2">
      <c r="A16" s="231" t="s">
        <v>157</v>
      </c>
    </row>
    <row r="17" spans="1:1" x14ac:dyDescent="0.2">
      <c r="A17" s="231"/>
    </row>
    <row r="18" spans="1:1" ht="13.5" thickBot="1" x14ac:dyDescent="0.25">
      <c r="A18" s="123"/>
    </row>
    <row r="19" spans="1:1" s="11" customFormat="1" ht="266.25" customHeight="1" thickBot="1" x14ac:dyDescent="0.25">
      <c r="A19" s="218" t="s">
        <v>294</v>
      </c>
    </row>
    <row r="20" spans="1:1" s="11" customFormat="1" ht="12.75" customHeight="1" x14ac:dyDescent="0.2"/>
    <row r="21" spans="1:1" x14ac:dyDescent="0.2">
      <c r="A21" s="156" t="s">
        <v>80</v>
      </c>
    </row>
    <row r="22" spans="1:1" ht="25.5" customHeight="1" x14ac:dyDescent="0.2">
      <c r="A22" s="211" t="s">
        <v>292</v>
      </c>
    </row>
    <row r="23" spans="1:1" ht="49.5" customHeight="1" x14ac:dyDescent="0.2">
      <c r="A23" s="211" t="s">
        <v>293</v>
      </c>
    </row>
    <row r="24" spans="1:1" ht="12.75" customHeight="1" x14ac:dyDescent="0.2">
      <c r="A24"/>
    </row>
    <row r="25" spans="1:1" x14ac:dyDescent="0.2">
      <c r="A25" s="137" t="s">
        <v>58</v>
      </c>
    </row>
    <row r="26" spans="1:1" s="155" customFormat="1" ht="35.25" customHeight="1" x14ac:dyDescent="0.2">
      <c r="A26" s="138" t="s">
        <v>163</v>
      </c>
    </row>
    <row r="27" spans="1:1" s="155" customFormat="1" ht="35.25" customHeight="1" x14ac:dyDescent="0.2">
      <c r="A27" s="150" t="s">
        <v>188</v>
      </c>
    </row>
    <row r="28" spans="1:1" s="155" customFormat="1" ht="35.25" customHeight="1" x14ac:dyDescent="0.2">
      <c r="A28" s="138" t="s">
        <v>164</v>
      </c>
    </row>
    <row r="29" spans="1:1" s="155" customFormat="1" ht="13.5" customHeight="1" x14ac:dyDescent="0.2">
      <c r="A29" s="138" t="s">
        <v>165</v>
      </c>
    </row>
    <row r="30" spans="1:1" s="155" customFormat="1" ht="35.25" customHeight="1" x14ac:dyDescent="0.2">
      <c r="A30" s="138" t="s">
        <v>162</v>
      </c>
    </row>
    <row r="31" spans="1:1" ht="24" x14ac:dyDescent="0.2">
      <c r="A31" s="145" t="s">
        <v>173</v>
      </c>
    </row>
    <row r="32" spans="1:1" s="155" customFormat="1" ht="26.25" customHeight="1" x14ac:dyDescent="0.2">
      <c r="A32" s="157"/>
    </row>
    <row r="33" spans="1:1" s="155" customFormat="1" ht="12" customHeight="1" x14ac:dyDescent="0.2">
      <c r="A33" s="157"/>
    </row>
    <row r="34" spans="1:1" s="155" customFormat="1" ht="198.75" customHeight="1" x14ac:dyDescent="0.2">
      <c r="A34" s="184" t="s">
        <v>208</v>
      </c>
    </row>
    <row r="35" spans="1:1" x14ac:dyDescent="0.2">
      <c r="A35" s="146"/>
    </row>
    <row r="36" spans="1:1" ht="24" x14ac:dyDescent="0.2">
      <c r="A36" s="156" t="s">
        <v>92</v>
      </c>
    </row>
    <row r="37" spans="1:1" ht="40.5" hidden="1" customHeight="1" x14ac:dyDescent="0.2">
      <c r="A37" s="209" t="s">
        <v>222</v>
      </c>
    </row>
    <row r="38" spans="1:1" s="11" customFormat="1" ht="24" customHeight="1" x14ac:dyDescent="0.2">
      <c r="A38" s="219" t="s">
        <v>276</v>
      </c>
    </row>
    <row r="39" spans="1:1" x14ac:dyDescent="0.2">
      <c r="A39" s="13"/>
    </row>
    <row r="40" spans="1:1" x14ac:dyDescent="0.2">
      <c r="A40" s="139" t="s">
        <v>65</v>
      </c>
    </row>
    <row r="41" spans="1:1" ht="98.25" customHeight="1" x14ac:dyDescent="0.2">
      <c r="A41" s="152" t="s">
        <v>262</v>
      </c>
    </row>
    <row r="42" spans="1:1" x14ac:dyDescent="0.2">
      <c r="A42" s="133"/>
    </row>
    <row r="43" spans="1:1" x14ac:dyDescent="0.2">
      <c r="A43" s="14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43"/>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sheetData>
  <mergeCells count="1">
    <mergeCell ref="A16:A17"/>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85"/>
  <sheetViews>
    <sheetView workbookViewId="0">
      <pane xSplit="1" topLeftCell="B1" activePane="topRight" state="frozen"/>
      <selection activeCell="A10" sqref="A10"/>
      <selection pane="topRight" activeCell="C7" sqref="C7"/>
    </sheetView>
  </sheetViews>
  <sheetFormatPr defaultColWidth="9.85546875" defaultRowHeight="12.75" x14ac:dyDescent="0.2"/>
  <cols>
    <col min="1" max="1" width="44.7109375" style="5" customWidth="1"/>
  </cols>
  <sheetData>
    <row r="1" spans="1:2" ht="24" x14ac:dyDescent="0.2">
      <c r="A1" s="47" t="s">
        <v>50</v>
      </c>
    </row>
    <row r="2" spans="1:2" ht="24" x14ac:dyDescent="0.2">
      <c r="A2" s="135" t="s">
        <v>244</v>
      </c>
    </row>
    <row r="3" spans="1:2" s="11" customFormat="1" ht="21.75" customHeight="1" x14ac:dyDescent="0.2">
      <c r="A3" s="200" t="s">
        <v>238</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rates'!#REF!*0.9*0.87</f>
        <v>#REF!</v>
      </c>
    </row>
    <row r="7" spans="1:2" s="11" customFormat="1" x14ac:dyDescent="0.2">
      <c r="A7" s="42">
        <v>2</v>
      </c>
      <c r="B7" s="84" t="e">
        <f>'BAR BB| Open rates'!#REF!*0.9*0.87</f>
        <v>#REF!</v>
      </c>
    </row>
    <row r="8" spans="1:2" s="11" customFormat="1" x14ac:dyDescent="0.2">
      <c r="A8" s="33" t="s">
        <v>54</v>
      </c>
      <c r="B8" s="84"/>
    </row>
    <row r="9" spans="1:2" s="11" customFormat="1" x14ac:dyDescent="0.2">
      <c r="A9" s="42">
        <v>1</v>
      </c>
      <c r="B9" s="84" t="e">
        <f>'BAR BB| Open rates'!#REF!*0.9*0.87</f>
        <v>#REF!</v>
      </c>
    </row>
    <row r="10" spans="1:2" s="11" customFormat="1" x14ac:dyDescent="0.2">
      <c r="A10" s="42">
        <v>2</v>
      </c>
      <c r="B10" s="84" t="e">
        <f>'BAR BB| Open rates'!#REF!*0.9*0.87</f>
        <v>#REF!</v>
      </c>
    </row>
    <row r="11" spans="1:2" s="11" customFormat="1" x14ac:dyDescent="0.2">
      <c r="A11" s="33" t="s">
        <v>151</v>
      </c>
      <c r="B11" s="84"/>
    </row>
    <row r="12" spans="1:2" s="11" customFormat="1" x14ac:dyDescent="0.2">
      <c r="A12" s="42">
        <v>1</v>
      </c>
      <c r="B12" s="84" t="e">
        <f>'BAR BB| Open rates'!#REF!*0.9*0.87</f>
        <v>#REF!</v>
      </c>
    </row>
    <row r="13" spans="1:2" s="11" customFormat="1" x14ac:dyDescent="0.2">
      <c r="A13" s="42">
        <v>2</v>
      </c>
      <c r="B13" s="84" t="e">
        <f>'BAR BB| Open rates'!#REF!*0.9*0.87</f>
        <v>#REF!</v>
      </c>
    </row>
    <row r="14" spans="1:2" x14ac:dyDescent="0.2">
      <c r="A14" s="47"/>
    </row>
    <row r="15" spans="1:2" x14ac:dyDescent="0.2">
      <c r="A15" s="231" t="s">
        <v>157</v>
      </c>
    </row>
    <row r="16" spans="1:2" x14ac:dyDescent="0.2">
      <c r="A16" s="231"/>
    </row>
    <row r="17" spans="1:1" x14ac:dyDescent="0.2">
      <c r="A17" s="123"/>
    </row>
    <row r="18" spans="1:1" s="11" customFormat="1" ht="41.25" customHeight="1" x14ac:dyDescent="0.2">
      <c r="A18" s="266" t="s">
        <v>231</v>
      </c>
    </row>
    <row r="19" spans="1:1" s="11" customFormat="1" ht="41.25" customHeight="1" x14ac:dyDescent="0.2">
      <c r="A19" s="266"/>
    </row>
    <row r="20" spans="1:1" s="11" customFormat="1" ht="41.25" customHeight="1" x14ac:dyDescent="0.2">
      <c r="A20" s="266"/>
    </row>
    <row r="21" spans="1:1" s="11" customFormat="1" ht="41.25" customHeight="1" x14ac:dyDescent="0.2">
      <c r="A21" s="266"/>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2.75"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24"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7"/>
  <sheetViews>
    <sheetView workbookViewId="0">
      <pane xSplit="1" topLeftCell="B1" activePane="topRight" state="frozen"/>
      <selection activeCell="A10" sqref="A10"/>
      <selection pane="topRight" activeCell="C10" sqref="C10"/>
    </sheetView>
  </sheetViews>
  <sheetFormatPr defaultColWidth="10.140625" defaultRowHeight="12.75" x14ac:dyDescent="0.2"/>
  <cols>
    <col min="1" max="1" width="40.28515625" style="5" customWidth="1"/>
  </cols>
  <sheetData>
    <row r="1" spans="1:2" ht="24" x14ac:dyDescent="0.2">
      <c r="A1" s="47" t="s">
        <v>50</v>
      </c>
    </row>
    <row r="2" spans="1:2" ht="24" x14ac:dyDescent="0.2">
      <c r="A2" s="135" t="s">
        <v>244</v>
      </c>
    </row>
    <row r="3" spans="1:2" s="11" customFormat="1" ht="21.75" customHeight="1" x14ac:dyDescent="0.2">
      <c r="A3" s="200" t="s">
        <v>239</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rates'!#REF!*0.9*0.87+25</f>
        <v>#REF!</v>
      </c>
    </row>
    <row r="7" spans="1:2" s="11" customFormat="1" x14ac:dyDescent="0.2">
      <c r="A7" s="42">
        <v>2</v>
      </c>
      <c r="B7" s="84" t="e">
        <f>'BAR BB| Open rates'!#REF!*0.9*0.87+25</f>
        <v>#REF!</v>
      </c>
    </row>
    <row r="8" spans="1:2" s="11" customFormat="1" x14ac:dyDescent="0.2">
      <c r="A8" s="33" t="s">
        <v>54</v>
      </c>
      <c r="B8" s="84"/>
    </row>
    <row r="9" spans="1:2" s="11" customFormat="1" x14ac:dyDescent="0.2">
      <c r="A9" s="42">
        <v>1</v>
      </c>
      <c r="B9" s="84" t="e">
        <f>'BAR BB| Open rates'!#REF!*0.9*0.87+25</f>
        <v>#REF!</v>
      </c>
    </row>
    <row r="10" spans="1:2" s="11" customFormat="1" x14ac:dyDescent="0.2">
      <c r="A10" s="42">
        <v>2</v>
      </c>
      <c r="B10" s="84" t="e">
        <f>'BAR BB| Open rates'!#REF!*0.9*0.87+25</f>
        <v>#REF!</v>
      </c>
    </row>
    <row r="11" spans="1:2" s="11" customFormat="1" x14ac:dyDescent="0.2">
      <c r="A11" s="33" t="s">
        <v>151</v>
      </c>
      <c r="B11" s="84"/>
    </row>
    <row r="12" spans="1:2" s="11" customFormat="1" x14ac:dyDescent="0.2">
      <c r="A12" s="42">
        <v>1</v>
      </c>
      <c r="B12" s="84" t="e">
        <f>'BAR BB| Open rates'!#REF!*0.9*0.87+25</f>
        <v>#REF!</v>
      </c>
    </row>
    <row r="13" spans="1:2" s="11" customFormat="1" x14ac:dyDescent="0.2">
      <c r="A13" s="42">
        <v>2</v>
      </c>
      <c r="B13" s="84" t="e">
        <f>'BAR BB| Open rates'!#REF!*0.9*0.87+25</f>
        <v>#REF!</v>
      </c>
    </row>
    <row r="14" spans="1:2" x14ac:dyDescent="0.2">
      <c r="A14" s="47"/>
    </row>
    <row r="15" spans="1:2" x14ac:dyDescent="0.2">
      <c r="A15" s="231" t="s">
        <v>157</v>
      </c>
    </row>
    <row r="16" spans="1:2" x14ac:dyDescent="0.2">
      <c r="A16" s="231"/>
    </row>
    <row r="17" spans="1:1" x14ac:dyDescent="0.2">
      <c r="A17" s="123"/>
    </row>
    <row r="18" spans="1:1" s="11" customFormat="1" ht="41.25" customHeight="1" x14ac:dyDescent="0.2">
      <c r="A18" s="266" t="s">
        <v>231</v>
      </c>
    </row>
    <row r="19" spans="1:1" s="11" customFormat="1" ht="41.25" customHeight="1" x14ac:dyDescent="0.2">
      <c r="A19" s="266"/>
    </row>
    <row r="20" spans="1:1" s="11" customFormat="1" ht="41.25" customHeight="1" x14ac:dyDescent="0.2">
      <c r="A20" s="266"/>
    </row>
    <row r="21" spans="1:1" s="11" customFormat="1" ht="41.25" customHeight="1" x14ac:dyDescent="0.2">
      <c r="A21" s="266"/>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2.75"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36"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s="11" customFormat="1" x14ac:dyDescent="0.2">
      <c r="A84" s="106"/>
    </row>
    <row r="85" spans="1:1" s="11" customFormat="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7"/>
  <sheetViews>
    <sheetView workbookViewId="0">
      <pane xSplit="1" topLeftCell="B1" activePane="topRight" state="frozen"/>
      <selection activeCell="A10" sqref="A10"/>
      <selection pane="topRight" activeCell="C10" sqref="C10"/>
    </sheetView>
  </sheetViews>
  <sheetFormatPr defaultColWidth="10" defaultRowHeight="12.75" x14ac:dyDescent="0.2"/>
  <cols>
    <col min="1" max="1" width="43.7109375" style="5" customWidth="1"/>
  </cols>
  <sheetData>
    <row r="1" spans="1:2" ht="24" x14ac:dyDescent="0.2">
      <c r="A1" s="47" t="s">
        <v>50</v>
      </c>
    </row>
    <row r="2" spans="1:2" ht="24" x14ac:dyDescent="0.2">
      <c r="A2" s="135" t="s">
        <v>244</v>
      </c>
    </row>
    <row r="3" spans="1:2" s="11" customFormat="1" ht="21.75" customHeight="1" x14ac:dyDescent="0.2">
      <c r="A3" s="200" t="s">
        <v>239</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rates'!#REF!*0.9*0.87+25</f>
        <v>#REF!</v>
      </c>
    </row>
    <row r="7" spans="1:2" s="11" customFormat="1" x14ac:dyDescent="0.2">
      <c r="A7" s="42">
        <v>2</v>
      </c>
      <c r="B7" s="84" t="e">
        <f>'BAR BB| Open rates'!#REF!*0.9*0.87+25</f>
        <v>#REF!</v>
      </c>
    </row>
    <row r="8" spans="1:2" s="11" customFormat="1" x14ac:dyDescent="0.2">
      <c r="A8" s="33" t="s">
        <v>54</v>
      </c>
      <c r="B8" s="84"/>
    </row>
    <row r="9" spans="1:2" s="11" customFormat="1" x14ac:dyDescent="0.2">
      <c r="A9" s="42">
        <v>1</v>
      </c>
      <c r="B9" s="84" t="e">
        <f>'BAR BB| Open rates'!#REF!*0.9*0.87+25</f>
        <v>#REF!</v>
      </c>
    </row>
    <row r="10" spans="1:2" s="11" customFormat="1" x14ac:dyDescent="0.2">
      <c r="A10" s="42">
        <v>2</v>
      </c>
      <c r="B10" s="84" t="e">
        <f>'BAR BB| Open rates'!#REF!*0.9*0.87+25</f>
        <v>#REF!</v>
      </c>
    </row>
    <row r="11" spans="1:2" s="11" customFormat="1" x14ac:dyDescent="0.2">
      <c r="A11" s="33" t="s">
        <v>151</v>
      </c>
      <c r="B11" s="84"/>
    </row>
    <row r="12" spans="1:2" s="11" customFormat="1" x14ac:dyDescent="0.2">
      <c r="A12" s="42">
        <v>1</v>
      </c>
      <c r="B12" s="84" t="e">
        <f>'BAR BB| Open rates'!#REF!*0.9*0.87+25</f>
        <v>#REF!</v>
      </c>
    </row>
    <row r="13" spans="1:2" s="11" customFormat="1" x14ac:dyDescent="0.2">
      <c r="A13" s="42">
        <v>2</v>
      </c>
      <c r="B13" s="84" t="e">
        <f>'BAR BB| Open rates'!#REF!*0.9*0.87+25</f>
        <v>#REF!</v>
      </c>
    </row>
    <row r="14" spans="1:2" x14ac:dyDescent="0.2">
      <c r="A14" s="47"/>
    </row>
    <row r="15" spans="1:2" x14ac:dyDescent="0.2">
      <c r="A15" s="231" t="s">
        <v>157</v>
      </c>
    </row>
    <row r="16" spans="1:2" x14ac:dyDescent="0.2">
      <c r="A16" s="231"/>
    </row>
    <row r="17" spans="1:1" x14ac:dyDescent="0.2">
      <c r="A17" s="123"/>
    </row>
    <row r="18" spans="1:1" s="11" customFormat="1" ht="41.25" customHeight="1" x14ac:dyDescent="0.2">
      <c r="A18" s="266" t="s">
        <v>231</v>
      </c>
    </row>
    <row r="19" spans="1:1" s="11" customFormat="1" ht="41.25" customHeight="1" x14ac:dyDescent="0.2">
      <c r="A19" s="266"/>
    </row>
    <row r="20" spans="1:1" s="11" customFormat="1" ht="41.25" customHeight="1" x14ac:dyDescent="0.2">
      <c r="A20" s="266"/>
    </row>
    <row r="21" spans="1:1" s="11" customFormat="1" ht="41.25" customHeight="1" x14ac:dyDescent="0.2">
      <c r="A21" s="266"/>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2.75"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24"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s="11" customFormat="1" x14ac:dyDescent="0.2">
      <c r="A84" s="106"/>
    </row>
    <row r="85" spans="1:1" s="11" customFormat="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7"/>
  <sheetViews>
    <sheetView workbookViewId="0">
      <pane xSplit="1" topLeftCell="B1" activePane="topRight" state="frozen"/>
      <selection activeCell="A10" sqref="A10"/>
      <selection pane="topRight" activeCell="C10" sqref="C10"/>
    </sheetView>
  </sheetViews>
  <sheetFormatPr defaultColWidth="9.85546875" defaultRowHeight="12.75" x14ac:dyDescent="0.2"/>
  <cols>
    <col min="1" max="1" width="43.140625" style="5" customWidth="1"/>
  </cols>
  <sheetData>
    <row r="1" spans="1:2" ht="26.25" customHeight="1" x14ac:dyDescent="0.2">
      <c r="A1" s="47" t="s">
        <v>50</v>
      </c>
    </row>
    <row r="2" spans="1:2" ht="24" x14ac:dyDescent="0.2">
      <c r="A2" s="135" t="s">
        <v>244</v>
      </c>
    </row>
    <row r="3" spans="1:2" s="11" customFormat="1" ht="24.75" customHeight="1" x14ac:dyDescent="0.2">
      <c r="A3" s="200" t="s">
        <v>240</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rates'!#REF!*0.9*0.85+35</f>
        <v>#REF!</v>
      </c>
    </row>
    <row r="7" spans="1:2" s="11" customFormat="1" x14ac:dyDescent="0.2">
      <c r="A7" s="42">
        <v>2</v>
      </c>
      <c r="B7" s="84" t="e">
        <f>'BAR BB| Open rates'!#REF!*0.9*0.85+35</f>
        <v>#REF!</v>
      </c>
    </row>
    <row r="8" spans="1:2" s="11" customFormat="1" x14ac:dyDescent="0.2">
      <c r="A8" s="33" t="s">
        <v>54</v>
      </c>
      <c r="B8" s="84"/>
    </row>
    <row r="9" spans="1:2" s="11" customFormat="1" x14ac:dyDescent="0.2">
      <c r="A9" s="42">
        <v>1</v>
      </c>
      <c r="B9" s="84" t="e">
        <f>'BAR BB| Open rates'!#REF!*0.9*0.85+35</f>
        <v>#REF!</v>
      </c>
    </row>
    <row r="10" spans="1:2" s="11" customFormat="1" x14ac:dyDescent="0.2">
      <c r="A10" s="42">
        <v>2</v>
      </c>
      <c r="B10" s="84" t="e">
        <f>'BAR BB| Open rates'!#REF!*0.9*0.85+35</f>
        <v>#REF!</v>
      </c>
    </row>
    <row r="11" spans="1:2" s="11" customFormat="1" x14ac:dyDescent="0.2">
      <c r="A11" s="33" t="s">
        <v>151</v>
      </c>
      <c r="B11" s="84"/>
    </row>
    <row r="12" spans="1:2" s="11" customFormat="1" x14ac:dyDescent="0.2">
      <c r="A12" s="42">
        <v>1</v>
      </c>
      <c r="B12" s="84" t="e">
        <f>'BAR BB| Open rates'!#REF!*0.9*0.85+35</f>
        <v>#REF!</v>
      </c>
    </row>
    <row r="13" spans="1:2" s="11" customFormat="1" x14ac:dyDescent="0.2">
      <c r="A13" s="42">
        <v>2</v>
      </c>
      <c r="B13" s="84" t="e">
        <f>'BAR BB| Open rates'!#REF!*0.9*0.85+35</f>
        <v>#REF!</v>
      </c>
    </row>
    <row r="14" spans="1:2" s="11" customFormat="1" x14ac:dyDescent="0.2">
      <c r="A14" s="201"/>
    </row>
    <row r="15" spans="1:2" x14ac:dyDescent="0.2">
      <c r="A15" s="231" t="s">
        <v>157</v>
      </c>
    </row>
    <row r="16" spans="1:2" x14ac:dyDescent="0.2">
      <c r="A16" s="231"/>
    </row>
    <row r="17" spans="1:1" x14ac:dyDescent="0.2">
      <c r="A17" s="123"/>
    </row>
    <row r="18" spans="1:1" s="11" customFormat="1" ht="41.25" customHeight="1" x14ac:dyDescent="0.2">
      <c r="A18" s="266" t="s">
        <v>231</v>
      </c>
    </row>
    <row r="19" spans="1:1" s="11" customFormat="1" ht="41.25" customHeight="1" x14ac:dyDescent="0.2">
      <c r="A19" s="266"/>
    </row>
    <row r="20" spans="1:1" s="11" customFormat="1" ht="41.25" customHeight="1" x14ac:dyDescent="0.2">
      <c r="A20" s="266"/>
    </row>
    <row r="21" spans="1:1" s="11" customFormat="1" ht="41.25" customHeight="1" x14ac:dyDescent="0.2">
      <c r="A21" s="266"/>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2.75"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36"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s="11" customFormat="1" x14ac:dyDescent="0.2">
      <c r="A84" s="106"/>
    </row>
    <row r="85" spans="1:1" s="11" customFormat="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7"/>
  <sheetViews>
    <sheetView workbookViewId="0">
      <pane xSplit="1" topLeftCell="B1" activePane="topRight" state="frozen"/>
      <selection activeCell="A10" sqref="A10"/>
      <selection pane="topRight" activeCell="E18" sqref="E18"/>
    </sheetView>
  </sheetViews>
  <sheetFormatPr defaultColWidth="10.42578125" defaultRowHeight="12.75" x14ac:dyDescent="0.2"/>
  <cols>
    <col min="1" max="1" width="43.85546875" style="5" customWidth="1"/>
  </cols>
  <sheetData>
    <row r="1" spans="1:2" ht="24" x14ac:dyDescent="0.2">
      <c r="A1" s="47" t="s">
        <v>50</v>
      </c>
    </row>
    <row r="2" spans="1:2" ht="24" x14ac:dyDescent="0.2">
      <c r="A2" s="135" t="s">
        <v>244</v>
      </c>
    </row>
    <row r="3" spans="1:2" s="11" customFormat="1" ht="21.75" customHeight="1" x14ac:dyDescent="0.2">
      <c r="A3" s="200" t="s">
        <v>185</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rates'!#REF!*0.9*0.9</f>
        <v>#REF!</v>
      </c>
    </row>
    <row r="7" spans="1:2" s="11" customFormat="1" x14ac:dyDescent="0.2">
      <c r="A7" s="42">
        <v>2</v>
      </c>
      <c r="B7" s="84" t="e">
        <f>'BAR BB| Open rates'!#REF!*0.9*0.9</f>
        <v>#REF!</v>
      </c>
    </row>
    <row r="8" spans="1:2" s="11" customFormat="1" x14ac:dyDescent="0.2">
      <c r="A8" s="33" t="s">
        <v>54</v>
      </c>
      <c r="B8" s="84"/>
    </row>
    <row r="9" spans="1:2" s="11" customFormat="1" x14ac:dyDescent="0.2">
      <c r="A9" s="42">
        <v>1</v>
      </c>
      <c r="B9" s="84" t="e">
        <f>'BAR BB| Open rates'!#REF!*0.9*0.9</f>
        <v>#REF!</v>
      </c>
    </row>
    <row r="10" spans="1:2" s="11" customFormat="1" x14ac:dyDescent="0.2">
      <c r="A10" s="42">
        <v>2</v>
      </c>
      <c r="B10" s="84" t="e">
        <f>'BAR BB| Open rates'!#REF!*0.9*0.9</f>
        <v>#REF!</v>
      </c>
    </row>
    <row r="11" spans="1:2" s="11" customFormat="1" x14ac:dyDescent="0.2">
      <c r="A11" s="33" t="s">
        <v>151</v>
      </c>
      <c r="B11" s="84"/>
    </row>
    <row r="12" spans="1:2" s="11" customFormat="1" x14ac:dyDescent="0.2">
      <c r="A12" s="42">
        <v>1</v>
      </c>
      <c r="B12" s="84" t="e">
        <f>'BAR BB| Open rates'!#REF!*0.9*0.9</f>
        <v>#REF!</v>
      </c>
    </row>
    <row r="13" spans="1:2" s="11" customFormat="1" x14ac:dyDescent="0.2">
      <c r="A13" s="42">
        <v>2</v>
      </c>
      <c r="B13" s="84" t="e">
        <f>'BAR BB| Open rates'!#REF!*0.9*0.9</f>
        <v>#REF!</v>
      </c>
    </row>
    <row r="14" spans="1:2" x14ac:dyDescent="0.2">
      <c r="A14" s="47"/>
    </row>
    <row r="15" spans="1:2" x14ac:dyDescent="0.2">
      <c r="A15" s="231" t="s">
        <v>157</v>
      </c>
    </row>
    <row r="16" spans="1:2" x14ac:dyDescent="0.2">
      <c r="A16" s="231"/>
    </row>
    <row r="17" spans="1:1" x14ac:dyDescent="0.2">
      <c r="A17" s="123"/>
    </row>
    <row r="18" spans="1:1" s="11" customFormat="1" ht="41.25" customHeight="1" x14ac:dyDescent="0.2">
      <c r="A18" s="266" t="s">
        <v>231</v>
      </c>
    </row>
    <row r="19" spans="1:1" s="11" customFormat="1" ht="41.25" customHeight="1" x14ac:dyDescent="0.2">
      <c r="A19" s="266"/>
    </row>
    <row r="20" spans="1:1" s="11" customFormat="1" ht="41.25" customHeight="1" x14ac:dyDescent="0.2">
      <c r="A20" s="266"/>
    </row>
    <row r="21" spans="1:1" s="11" customFormat="1" ht="41.25" customHeight="1" x14ac:dyDescent="0.2">
      <c r="A21" s="266"/>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8"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24"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s="11" customFormat="1" x14ac:dyDescent="0.2">
      <c r="A84" s="106"/>
    </row>
    <row r="85" spans="1:1" s="11" customFormat="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7"/>
  <sheetViews>
    <sheetView workbookViewId="0">
      <pane xSplit="1" topLeftCell="B1" activePane="topRight" state="frozen"/>
      <selection activeCell="A10" sqref="A10"/>
      <selection pane="topRight" activeCell="I26" sqref="I26"/>
    </sheetView>
  </sheetViews>
  <sheetFormatPr defaultColWidth="11" defaultRowHeight="12.75" x14ac:dyDescent="0.2"/>
  <cols>
    <col min="1" max="1" width="40.140625" style="5" customWidth="1"/>
    <col min="2" max="2" width="9.5703125" customWidth="1"/>
  </cols>
  <sheetData>
    <row r="1" spans="1:2" ht="24" x14ac:dyDescent="0.2">
      <c r="A1" s="47" t="s">
        <v>50</v>
      </c>
    </row>
    <row r="2" spans="1:2" ht="24" x14ac:dyDescent="0.2">
      <c r="A2" s="135" t="s">
        <v>244</v>
      </c>
    </row>
    <row r="3" spans="1:2" s="11" customFormat="1" ht="21.75" customHeight="1" x14ac:dyDescent="0.2">
      <c r="A3" s="200" t="s">
        <v>241</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f>
        <v>#REF!</v>
      </c>
    </row>
    <row r="7" spans="1:2" s="11" customFormat="1" x14ac:dyDescent="0.2">
      <c r="A7" s="42">
        <v>2</v>
      </c>
      <c r="B7" s="84" t="e">
        <f>'BAR BB| Open rates'!#REF!*0.9</f>
        <v>#REF!</v>
      </c>
    </row>
    <row r="8" spans="1:2" s="11" customFormat="1" x14ac:dyDescent="0.2">
      <c r="A8" s="33" t="s">
        <v>54</v>
      </c>
      <c r="B8" s="84"/>
    </row>
    <row r="9" spans="1:2" s="11" customFormat="1" x14ac:dyDescent="0.2">
      <c r="A9" s="42">
        <v>1</v>
      </c>
      <c r="B9" s="84" t="e">
        <f>'BAR BB| Open rates'!#REF!*0.9</f>
        <v>#REF!</v>
      </c>
    </row>
    <row r="10" spans="1:2" s="11" customFormat="1" x14ac:dyDescent="0.2">
      <c r="A10" s="42">
        <v>2</v>
      </c>
      <c r="B10" s="84" t="e">
        <f>'BAR BB| Open rates'!#REF!*0.9</f>
        <v>#REF!</v>
      </c>
    </row>
    <row r="11" spans="1:2" s="11" customFormat="1" x14ac:dyDescent="0.2">
      <c r="A11" s="33" t="s">
        <v>151</v>
      </c>
      <c r="B11" s="84"/>
    </row>
    <row r="12" spans="1:2" s="11" customFormat="1" x14ac:dyDescent="0.2">
      <c r="A12" s="42">
        <v>1</v>
      </c>
      <c r="B12" s="84" t="e">
        <f>'BAR BB| Open rates'!#REF!*0.9</f>
        <v>#REF!</v>
      </c>
    </row>
    <row r="13" spans="1:2" s="11" customFormat="1" x14ac:dyDescent="0.2">
      <c r="A13" s="42">
        <v>2</v>
      </c>
      <c r="B13" s="84" t="e">
        <f>'BAR BB| Open rates'!#REF!*0.9</f>
        <v>#REF!</v>
      </c>
    </row>
    <row r="14" spans="1:2" x14ac:dyDescent="0.2">
      <c r="A14" s="47"/>
    </row>
    <row r="15" spans="1:2" x14ac:dyDescent="0.2">
      <c r="A15" s="231" t="s">
        <v>157</v>
      </c>
    </row>
    <row r="16" spans="1:2" x14ac:dyDescent="0.2">
      <c r="A16" s="231"/>
    </row>
    <row r="17" spans="1:1" x14ac:dyDescent="0.2">
      <c r="A17" s="123"/>
    </row>
    <row r="18" spans="1:1" s="11" customFormat="1" ht="41.25" customHeight="1" x14ac:dyDescent="0.2">
      <c r="A18" s="266" t="s">
        <v>231</v>
      </c>
    </row>
    <row r="19" spans="1:1" s="11" customFormat="1" ht="41.25" customHeight="1" x14ac:dyDescent="0.2">
      <c r="A19" s="266"/>
    </row>
    <row r="20" spans="1:1" s="11" customFormat="1" ht="41.25" customHeight="1" x14ac:dyDescent="0.2">
      <c r="A20" s="266"/>
    </row>
    <row r="21" spans="1:1" s="11" customFormat="1" ht="41.25" customHeight="1" x14ac:dyDescent="0.2">
      <c r="A21" s="266"/>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8"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36"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s="11" customFormat="1" x14ac:dyDescent="0.2">
      <c r="A84" s="106"/>
    </row>
    <row r="85" spans="1:1" s="11" customFormat="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dimension ref="A1:AC41"/>
  <sheetViews>
    <sheetView workbookViewId="0">
      <selection activeCell="D3" sqref="D3"/>
    </sheetView>
  </sheetViews>
  <sheetFormatPr defaultColWidth="8.42578125" defaultRowHeight="12" x14ac:dyDescent="0.2"/>
  <cols>
    <col min="1" max="1" width="72.85546875" style="1" customWidth="1"/>
    <col min="2" max="2" width="10.140625" style="2" hidden="1" customWidth="1"/>
    <col min="3" max="4" width="10.140625" style="2" customWidth="1"/>
    <col min="5" max="16384" width="8.42578125" style="2"/>
  </cols>
  <sheetData>
    <row r="1" spans="1:29" s="5" customFormat="1" ht="24" x14ac:dyDescent="0.2">
      <c r="A1" s="47" t="s">
        <v>50</v>
      </c>
      <c r="B1" s="4"/>
      <c r="C1" s="4"/>
      <c r="D1" s="4"/>
      <c r="E1" s="4"/>
    </row>
    <row r="2" spans="1:29" s="5" customFormat="1" ht="12.75" x14ac:dyDescent="0.2">
      <c r="A2" s="67" t="s">
        <v>51</v>
      </c>
      <c r="B2" s="7"/>
      <c r="C2" s="7"/>
      <c r="D2" s="7"/>
    </row>
    <row r="3" spans="1:29" s="11" customFormat="1" ht="38.25" customHeight="1" x14ac:dyDescent="0.2">
      <c r="A3" s="48" t="s">
        <v>96</v>
      </c>
      <c r="B3" s="71" t="s">
        <v>49</v>
      </c>
      <c r="C3" s="71" t="s">
        <v>74</v>
      </c>
      <c r="D3" s="72" t="s">
        <v>94</v>
      </c>
    </row>
    <row r="4" spans="1:29" s="14" customFormat="1" ht="12" customHeight="1" x14ac:dyDescent="0.2">
      <c r="A4" s="12" t="s">
        <v>53</v>
      </c>
      <c r="E4" s="22"/>
      <c r="F4" s="22"/>
      <c r="G4" s="22"/>
      <c r="H4" s="22"/>
      <c r="I4" s="22"/>
      <c r="J4" s="22"/>
      <c r="K4" s="22"/>
      <c r="L4" s="22"/>
      <c r="M4" s="22"/>
      <c r="N4" s="22"/>
      <c r="O4" s="22"/>
      <c r="P4" s="22"/>
      <c r="Q4" s="22"/>
      <c r="R4" s="22"/>
      <c r="S4" s="22"/>
      <c r="T4" s="22"/>
      <c r="U4" s="22"/>
    </row>
    <row r="5" spans="1:29" s="14" customFormat="1" ht="12" customHeight="1" x14ac:dyDescent="0.2">
      <c r="A5" s="42">
        <v>1</v>
      </c>
      <c r="B5" s="12">
        <f>20900-700</f>
        <v>20200</v>
      </c>
      <c r="C5" s="12">
        <f>18500-700</f>
        <v>17800</v>
      </c>
      <c r="D5" s="12">
        <v>18200</v>
      </c>
      <c r="E5" s="22"/>
      <c r="F5" s="22"/>
      <c r="G5" s="22"/>
      <c r="H5" s="22"/>
      <c r="I5" s="22"/>
      <c r="J5" s="22"/>
      <c r="K5" s="22"/>
      <c r="L5" s="22"/>
      <c r="M5" s="22"/>
      <c r="N5" s="22"/>
      <c r="O5" s="22"/>
      <c r="P5" s="22"/>
      <c r="Q5" s="22"/>
      <c r="R5" s="22"/>
      <c r="S5" s="22"/>
      <c r="T5" s="22"/>
      <c r="U5" s="22"/>
    </row>
    <row r="6" spans="1:29" s="16" customFormat="1" ht="12" customHeight="1" x14ac:dyDescent="0.2">
      <c r="A6" s="15">
        <v>2</v>
      </c>
      <c r="B6" s="12">
        <f>B5</f>
        <v>20200</v>
      </c>
      <c r="C6" s="12">
        <f>C5</f>
        <v>17800</v>
      </c>
      <c r="D6" s="12">
        <f>D5</f>
        <v>18200</v>
      </c>
      <c r="E6" s="5"/>
      <c r="F6" s="5"/>
      <c r="G6" s="5"/>
      <c r="H6" s="5"/>
      <c r="I6" s="5"/>
      <c r="J6" s="5"/>
      <c r="K6" s="5"/>
      <c r="L6" s="5"/>
      <c r="M6" s="5"/>
      <c r="N6" s="5"/>
      <c r="O6" s="5"/>
      <c r="P6" s="5"/>
      <c r="Q6" s="5"/>
      <c r="R6" s="5"/>
      <c r="S6" s="5"/>
      <c r="T6" s="5"/>
      <c r="U6" s="5"/>
      <c r="V6" s="13"/>
      <c r="W6" s="13"/>
      <c r="X6" s="13"/>
      <c r="Y6" s="13"/>
      <c r="Z6" s="13"/>
      <c r="AA6" s="13"/>
      <c r="AB6" s="13"/>
      <c r="AC6" s="13"/>
    </row>
    <row r="7" spans="1:29" s="14" customFormat="1" ht="12" customHeight="1" x14ac:dyDescent="0.2">
      <c r="A7" s="12" t="s">
        <v>54</v>
      </c>
      <c r="B7" s="4"/>
      <c r="C7" s="4"/>
      <c r="D7" s="4"/>
      <c r="E7" s="5"/>
      <c r="F7" s="5"/>
      <c r="G7" s="5"/>
      <c r="H7" s="5"/>
      <c r="I7" s="5"/>
      <c r="J7" s="5"/>
      <c r="K7" s="5"/>
      <c r="L7" s="5"/>
      <c r="M7" s="5"/>
      <c r="N7" s="5"/>
      <c r="O7" s="5"/>
      <c r="P7" s="5"/>
      <c r="Q7" s="5"/>
      <c r="R7" s="5"/>
      <c r="S7" s="5"/>
      <c r="T7" s="5"/>
      <c r="U7" s="5"/>
      <c r="V7" s="13"/>
      <c r="W7" s="13"/>
      <c r="X7" s="13"/>
      <c r="Y7" s="13"/>
      <c r="Z7" s="13"/>
      <c r="AA7" s="13"/>
      <c r="AB7" s="13"/>
      <c r="AC7" s="13"/>
    </row>
    <row r="8" spans="1:29" s="16" customFormat="1" ht="12" customHeight="1" x14ac:dyDescent="0.2">
      <c r="A8" s="15">
        <v>1</v>
      </c>
      <c r="B8" s="12">
        <f t="shared" ref="B8:D9" si="0">B5+1000</f>
        <v>21200</v>
      </c>
      <c r="C8" s="12">
        <f t="shared" si="0"/>
        <v>18800</v>
      </c>
      <c r="D8" s="12">
        <f t="shared" si="0"/>
        <v>19200</v>
      </c>
      <c r="E8" s="5"/>
      <c r="F8" s="5"/>
      <c r="G8" s="5"/>
      <c r="H8" s="5"/>
      <c r="I8" s="5"/>
      <c r="J8" s="5"/>
      <c r="K8" s="5"/>
      <c r="L8" s="5"/>
      <c r="M8" s="5"/>
      <c r="N8" s="5"/>
      <c r="O8" s="5"/>
      <c r="P8" s="5"/>
      <c r="Q8" s="5"/>
      <c r="R8" s="5"/>
      <c r="S8" s="5"/>
      <c r="T8" s="5"/>
      <c r="U8" s="5"/>
      <c r="V8" s="13"/>
      <c r="W8" s="13"/>
      <c r="X8" s="13"/>
      <c r="Y8" s="13"/>
      <c r="Z8" s="13"/>
      <c r="AA8" s="13"/>
      <c r="AB8" s="13"/>
      <c r="AC8" s="13"/>
    </row>
    <row r="9" spans="1:29" s="16" customFormat="1" ht="12" customHeight="1" x14ac:dyDescent="0.2">
      <c r="A9" s="15">
        <v>2</v>
      </c>
      <c r="B9" s="12">
        <f t="shared" si="0"/>
        <v>21200</v>
      </c>
      <c r="C9" s="12">
        <f t="shared" si="0"/>
        <v>18800</v>
      </c>
      <c r="D9" s="12">
        <f t="shared" si="0"/>
        <v>19200</v>
      </c>
      <c r="E9" s="5"/>
      <c r="F9" s="5"/>
      <c r="G9" s="5"/>
      <c r="H9" s="5"/>
      <c r="I9" s="5"/>
      <c r="J9" s="5"/>
      <c r="K9" s="5"/>
      <c r="L9" s="5"/>
      <c r="M9" s="5"/>
      <c r="N9" s="5"/>
      <c r="O9" s="5"/>
      <c r="P9" s="5"/>
      <c r="Q9" s="5"/>
      <c r="R9" s="5"/>
      <c r="S9" s="5"/>
      <c r="T9" s="5"/>
      <c r="U9" s="5"/>
      <c r="V9" s="13"/>
      <c r="W9" s="13"/>
      <c r="X9" s="13"/>
      <c r="Y9" s="13"/>
      <c r="Z9" s="13"/>
      <c r="AA9" s="13"/>
      <c r="AB9" s="13"/>
      <c r="AC9" s="13"/>
    </row>
    <row r="10" spans="1:29" s="16" customFormat="1" ht="12" customHeight="1" x14ac:dyDescent="0.2">
      <c r="A10" s="20"/>
      <c r="B10" s="32" t="s">
        <v>41</v>
      </c>
      <c r="C10" s="32" t="s">
        <v>41</v>
      </c>
      <c r="D10" s="32" t="s">
        <v>41</v>
      </c>
      <c r="E10" s="5"/>
      <c r="F10" s="5"/>
      <c r="G10" s="5"/>
      <c r="H10" s="5"/>
      <c r="I10" s="5"/>
      <c r="J10" s="5"/>
      <c r="K10" s="5"/>
      <c r="L10" s="5"/>
      <c r="M10" s="5"/>
      <c r="N10" s="5"/>
      <c r="O10" s="5"/>
      <c r="P10" s="5"/>
      <c r="Q10" s="5"/>
      <c r="R10" s="5"/>
      <c r="S10" s="5"/>
      <c r="T10" s="5"/>
      <c r="U10" s="5"/>
      <c r="V10" s="13"/>
      <c r="W10" s="13"/>
      <c r="X10" s="13"/>
      <c r="Y10" s="13"/>
      <c r="Z10" s="13"/>
      <c r="AA10" s="13"/>
      <c r="AB10" s="13"/>
      <c r="AC10" s="13"/>
    </row>
    <row r="11" spans="1:29" customFormat="1" ht="25.5" x14ac:dyDescent="0.2">
      <c r="A11" s="55" t="s">
        <v>36</v>
      </c>
    </row>
    <row r="13" spans="1:29" s="4" customFormat="1" ht="12.75" customHeight="1" x14ac:dyDescent="0.2">
      <c r="A13" s="66" t="s">
        <v>58</v>
      </c>
    </row>
    <row r="14" spans="1:29" s="13" customFormat="1" ht="12.75" customHeight="1" x14ac:dyDescent="0.2">
      <c r="A14" s="18" t="s">
        <v>59</v>
      </c>
    </row>
    <row r="15" spans="1:29" s="13" customFormat="1" ht="12.75" customHeight="1" x14ac:dyDescent="0.2">
      <c r="A15" s="18" t="s">
        <v>60</v>
      </c>
    </row>
    <row r="16" spans="1:29" s="13" customFormat="1" ht="12.75" customHeight="1" x14ac:dyDescent="0.2">
      <c r="A16" s="18" t="s">
        <v>61</v>
      </c>
    </row>
    <row r="17" spans="1:4" s="13" customFormat="1" ht="12.75" customHeight="1" x14ac:dyDescent="0.2">
      <c r="A17" s="18" t="s">
        <v>62</v>
      </c>
    </row>
    <row r="18" spans="1:4" s="13" customFormat="1" ht="12.75" customHeight="1" x14ac:dyDescent="0.2">
      <c r="A18" s="18" t="s">
        <v>63</v>
      </c>
    </row>
    <row r="19" spans="1:4" s="13" customFormat="1" ht="12.75" customHeight="1" x14ac:dyDescent="0.2">
      <c r="A19" s="19" t="s">
        <v>64</v>
      </c>
    </row>
    <row r="20" spans="1:4" s="13" customFormat="1" ht="12.75" customHeight="1" x14ac:dyDescent="0.2"/>
    <row r="21" spans="1:4" s="4" customFormat="1" ht="12.75" thickBot="1" x14ac:dyDescent="0.25">
      <c r="A21" s="270" t="s">
        <v>65</v>
      </c>
      <c r="B21" s="270"/>
      <c r="C21" s="270"/>
      <c r="D21" s="270"/>
    </row>
    <row r="22" spans="1:4" s="13" customFormat="1" ht="142.5" customHeight="1" thickBot="1" x14ac:dyDescent="0.25">
      <c r="A22" s="49" t="s">
        <v>66</v>
      </c>
      <c r="B22" s="50"/>
      <c r="C22" s="50"/>
      <c r="D22" s="50"/>
    </row>
    <row r="24" spans="1:4" ht="12.75" thickBot="1" x14ac:dyDescent="0.25"/>
    <row r="25" spans="1:4" x14ac:dyDescent="0.2">
      <c r="A25" s="38" t="s">
        <v>37</v>
      </c>
    </row>
    <row r="26" spans="1:4" ht="24.75" customHeight="1" x14ac:dyDescent="0.2">
      <c r="A26" s="39" t="s">
        <v>38</v>
      </c>
    </row>
    <row r="27" spans="1:4" ht="24.75" customHeight="1" x14ac:dyDescent="0.2">
      <c r="A27" s="39" t="s">
        <v>39</v>
      </c>
    </row>
    <row r="28" spans="1:4" ht="24.75" customHeight="1" x14ac:dyDescent="0.2">
      <c r="A28" s="39" t="s">
        <v>40</v>
      </c>
    </row>
    <row r="29" spans="1:4" ht="24.75" customHeight="1" x14ac:dyDescent="0.2">
      <c r="A29" s="39" t="s">
        <v>1</v>
      </c>
    </row>
    <row r="30" spans="1:4" ht="24.75" customHeight="1" x14ac:dyDescent="0.2">
      <c r="A30" s="39" t="s">
        <v>42</v>
      </c>
    </row>
    <row r="31" spans="1:4" ht="24.75" customHeight="1" x14ac:dyDescent="0.2">
      <c r="A31" s="39" t="s">
        <v>43</v>
      </c>
    </row>
    <row r="32" spans="1:4" ht="24.75" customHeight="1" thickBot="1" x14ac:dyDescent="0.25">
      <c r="A32" s="40" t="s">
        <v>44</v>
      </c>
    </row>
    <row r="36" spans="1:1" x14ac:dyDescent="0.2">
      <c r="A36" s="41" t="s">
        <v>67</v>
      </c>
    </row>
    <row r="37" spans="1:1" x14ac:dyDescent="0.2">
      <c r="A37" s="52" t="s">
        <v>68</v>
      </c>
    </row>
    <row r="38" spans="1:1" ht="24" x14ac:dyDescent="0.2">
      <c r="A38" s="53" t="s">
        <v>69</v>
      </c>
    </row>
    <row r="39" spans="1:1" ht="24" x14ac:dyDescent="0.2">
      <c r="A39" s="53" t="s">
        <v>70</v>
      </c>
    </row>
    <row r="40" spans="1:1" ht="24" x14ac:dyDescent="0.2">
      <c r="A40" s="53" t="s">
        <v>71</v>
      </c>
    </row>
    <row r="41" spans="1:1" ht="12" customHeight="1" x14ac:dyDescent="0.2">
      <c r="A41" s="54" t="s">
        <v>72</v>
      </c>
    </row>
  </sheetData>
  <mergeCells count="1">
    <mergeCell ref="A21:D21"/>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dimension ref="A1:AC41"/>
  <sheetViews>
    <sheetView workbookViewId="0">
      <selection activeCell="D5" sqref="D5"/>
    </sheetView>
  </sheetViews>
  <sheetFormatPr defaultColWidth="8.42578125" defaultRowHeight="12" x14ac:dyDescent="0.2"/>
  <cols>
    <col min="1" max="1" width="72.85546875" style="1" customWidth="1"/>
    <col min="2" max="2" width="10.140625" style="2" hidden="1" customWidth="1"/>
    <col min="3" max="4" width="10.140625" style="2" customWidth="1"/>
    <col min="5" max="16384" width="8.42578125" style="2"/>
  </cols>
  <sheetData>
    <row r="1" spans="1:29" s="5" customFormat="1" ht="24" x14ac:dyDescent="0.2">
      <c r="A1" s="47" t="s">
        <v>50</v>
      </c>
      <c r="B1" s="4"/>
      <c r="C1" s="4"/>
      <c r="D1" s="4"/>
      <c r="E1" s="4"/>
    </row>
    <row r="2" spans="1:29" s="5" customFormat="1" ht="12.75" x14ac:dyDescent="0.2">
      <c r="A2" s="67" t="s">
        <v>51</v>
      </c>
      <c r="B2" s="7"/>
      <c r="C2" s="7"/>
      <c r="D2" s="7"/>
    </row>
    <row r="3" spans="1:29" s="11" customFormat="1" ht="38.25" customHeight="1" x14ac:dyDescent="0.2">
      <c r="A3" s="48" t="s">
        <v>96</v>
      </c>
      <c r="B3" s="72" t="s">
        <v>49</v>
      </c>
      <c r="C3" s="71" t="s">
        <v>74</v>
      </c>
      <c r="D3" s="72" t="s">
        <v>94</v>
      </c>
    </row>
    <row r="4" spans="1:29" s="14" customFormat="1" ht="12" customHeight="1" x14ac:dyDescent="0.2">
      <c r="A4" s="12" t="s">
        <v>53</v>
      </c>
      <c r="E4" s="22"/>
      <c r="F4" s="22"/>
      <c r="G4" s="22"/>
      <c r="H4" s="22"/>
      <c r="I4" s="22"/>
      <c r="J4" s="22"/>
      <c r="K4" s="22"/>
      <c r="L4" s="22"/>
      <c r="M4" s="22"/>
      <c r="N4" s="22"/>
      <c r="O4" s="22"/>
      <c r="P4" s="22"/>
      <c r="Q4" s="22"/>
      <c r="R4" s="22"/>
      <c r="S4" s="22"/>
      <c r="T4" s="22"/>
      <c r="U4" s="22"/>
    </row>
    <row r="5" spans="1:29" s="14" customFormat="1" ht="12" customHeight="1" x14ac:dyDescent="0.2">
      <c r="A5" s="42">
        <v>1</v>
      </c>
      <c r="B5" s="12">
        <f>'Без завтрака Room only'!B5*0.8</f>
        <v>16160</v>
      </c>
      <c r="C5" s="12">
        <f>'Без завтрака Room only'!C5*0.8</f>
        <v>14240</v>
      </c>
      <c r="D5" s="12">
        <f>'Без завтрака Room only'!D5*0.8</f>
        <v>14560</v>
      </c>
      <c r="E5" s="22"/>
      <c r="F5" s="22"/>
      <c r="G5" s="22"/>
      <c r="H5" s="22"/>
      <c r="I5" s="22"/>
      <c r="J5" s="22"/>
      <c r="K5" s="22"/>
      <c r="L5" s="22"/>
      <c r="M5" s="22"/>
      <c r="N5" s="22"/>
      <c r="O5" s="22"/>
      <c r="P5" s="22"/>
      <c r="Q5" s="22"/>
      <c r="R5" s="22"/>
      <c r="S5" s="22"/>
      <c r="T5" s="22"/>
      <c r="U5" s="22"/>
    </row>
    <row r="6" spans="1:29" s="16" customFormat="1" ht="12" customHeight="1" x14ac:dyDescent="0.2">
      <c r="A6" s="15">
        <v>2</v>
      </c>
      <c r="B6" s="12">
        <f>B5</f>
        <v>16160</v>
      </c>
      <c r="C6" s="12">
        <f>C5</f>
        <v>14240</v>
      </c>
      <c r="D6" s="12">
        <f>D5</f>
        <v>14560</v>
      </c>
      <c r="E6" s="5"/>
      <c r="F6" s="5"/>
      <c r="G6" s="5"/>
      <c r="H6" s="5"/>
      <c r="I6" s="5"/>
      <c r="J6" s="5"/>
      <c r="K6" s="5"/>
      <c r="L6" s="5"/>
      <c r="M6" s="5"/>
      <c r="N6" s="5"/>
      <c r="O6" s="5"/>
      <c r="P6" s="5"/>
      <c r="Q6" s="5"/>
      <c r="R6" s="5"/>
      <c r="S6" s="5"/>
      <c r="T6" s="5"/>
      <c r="U6" s="5"/>
      <c r="V6" s="13"/>
      <c r="W6" s="13"/>
      <c r="X6" s="13"/>
      <c r="Y6" s="13"/>
      <c r="Z6" s="13"/>
      <c r="AA6" s="13"/>
      <c r="AB6" s="13"/>
      <c r="AC6" s="13"/>
    </row>
    <row r="7" spans="1:29" s="14" customFormat="1" ht="12" customHeight="1" x14ac:dyDescent="0.2">
      <c r="A7" s="12" t="s">
        <v>54</v>
      </c>
      <c r="B7" s="4"/>
      <c r="C7" s="4"/>
      <c r="D7" s="4"/>
      <c r="E7" s="5"/>
      <c r="F7" s="5"/>
      <c r="G7" s="5"/>
      <c r="H7" s="5"/>
      <c r="I7" s="5"/>
      <c r="J7" s="5"/>
      <c r="K7" s="5"/>
      <c r="L7" s="5"/>
      <c r="M7" s="5"/>
      <c r="N7" s="5"/>
      <c r="O7" s="5"/>
      <c r="P7" s="5"/>
      <c r="Q7" s="5"/>
      <c r="R7" s="5"/>
      <c r="S7" s="5"/>
      <c r="T7" s="5"/>
      <c r="U7" s="5"/>
      <c r="V7" s="13"/>
      <c r="W7" s="13"/>
      <c r="X7" s="13"/>
      <c r="Y7" s="13"/>
      <c r="Z7" s="13"/>
      <c r="AA7" s="13"/>
      <c r="AB7" s="13"/>
      <c r="AC7" s="13"/>
    </row>
    <row r="8" spans="1:29" s="16" customFormat="1" ht="12" customHeight="1" x14ac:dyDescent="0.2">
      <c r="A8" s="15">
        <v>1</v>
      </c>
      <c r="B8" s="12">
        <f>'Без завтрака Room only'!B8*0.8</f>
        <v>16960</v>
      </c>
      <c r="C8" s="12">
        <f>'Без завтрака Room only'!C8*0.8</f>
        <v>15040</v>
      </c>
      <c r="D8" s="12">
        <f>'Без завтрака Room only'!D8*0.8</f>
        <v>15360</v>
      </c>
      <c r="E8" s="5"/>
      <c r="F8" s="5"/>
      <c r="G8" s="5"/>
      <c r="H8" s="5"/>
      <c r="I8" s="5"/>
      <c r="J8" s="5"/>
      <c r="K8" s="5"/>
      <c r="L8" s="5"/>
      <c r="M8" s="5"/>
      <c r="N8" s="5"/>
      <c r="O8" s="5"/>
      <c r="P8" s="5"/>
      <c r="Q8" s="5"/>
      <c r="R8" s="5"/>
      <c r="S8" s="5"/>
      <c r="T8" s="5"/>
      <c r="U8" s="5"/>
      <c r="V8" s="13"/>
      <c r="W8" s="13"/>
      <c r="X8" s="13"/>
      <c r="Y8" s="13"/>
      <c r="Z8" s="13"/>
      <c r="AA8" s="13"/>
      <c r="AB8" s="13"/>
      <c r="AC8" s="13"/>
    </row>
    <row r="9" spans="1:29" s="16" customFormat="1" ht="12" customHeight="1" x14ac:dyDescent="0.2">
      <c r="A9" s="15">
        <v>2</v>
      </c>
      <c r="B9" s="12">
        <f>'Без завтрака Room only'!B9*0.8</f>
        <v>16960</v>
      </c>
      <c r="C9" s="12">
        <f>'Без завтрака Room only'!C9*0.8</f>
        <v>15040</v>
      </c>
      <c r="D9" s="12">
        <f>'Без завтрака Room only'!D9*0.8</f>
        <v>15360</v>
      </c>
      <c r="E9" s="5"/>
      <c r="F9" s="5"/>
      <c r="G9" s="5"/>
      <c r="H9" s="5"/>
      <c r="I9" s="5"/>
      <c r="J9" s="5"/>
      <c r="K9" s="5"/>
      <c r="L9" s="5"/>
      <c r="M9" s="5"/>
      <c r="N9" s="5"/>
      <c r="O9" s="5"/>
      <c r="P9" s="5"/>
      <c r="Q9" s="5"/>
      <c r="R9" s="5"/>
      <c r="S9" s="5"/>
      <c r="T9" s="5"/>
      <c r="U9" s="5"/>
      <c r="V9" s="13"/>
      <c r="W9" s="13"/>
      <c r="X9" s="13"/>
      <c r="Y9" s="13"/>
      <c r="Z9" s="13"/>
      <c r="AA9" s="13"/>
      <c r="AB9" s="13"/>
      <c r="AC9" s="13"/>
    </row>
    <row r="10" spans="1:29" s="16" customFormat="1" ht="12" customHeight="1" x14ac:dyDescent="0.2">
      <c r="A10" s="20"/>
      <c r="B10" s="32" t="s">
        <v>41</v>
      </c>
      <c r="C10" s="32" t="s">
        <v>41</v>
      </c>
      <c r="D10" s="32" t="s">
        <v>41</v>
      </c>
      <c r="E10" s="5"/>
      <c r="F10" s="5"/>
      <c r="G10" s="5"/>
      <c r="H10" s="5"/>
      <c r="I10" s="5"/>
      <c r="J10" s="5"/>
      <c r="K10" s="5"/>
      <c r="L10" s="5"/>
      <c r="M10" s="5"/>
      <c r="N10" s="5"/>
      <c r="O10" s="5"/>
      <c r="P10" s="5"/>
      <c r="Q10" s="5"/>
      <c r="R10" s="5"/>
      <c r="S10" s="5"/>
      <c r="T10" s="5"/>
      <c r="U10" s="5"/>
      <c r="V10" s="13"/>
      <c r="W10" s="13"/>
      <c r="X10" s="13"/>
      <c r="Y10" s="13"/>
      <c r="Z10" s="13"/>
      <c r="AA10" s="13"/>
      <c r="AB10" s="13"/>
      <c r="AC10" s="13"/>
    </row>
    <row r="11" spans="1:29" customFormat="1" ht="25.5" x14ac:dyDescent="0.2">
      <c r="A11" s="55" t="s">
        <v>36</v>
      </c>
    </row>
    <row r="13" spans="1:29" s="4" customFormat="1" ht="12.75" customHeight="1" x14ac:dyDescent="0.2">
      <c r="A13" s="66" t="s">
        <v>58</v>
      </c>
    </row>
    <row r="14" spans="1:29" s="13" customFormat="1" ht="12.75" customHeight="1" x14ac:dyDescent="0.2">
      <c r="A14" s="18" t="s">
        <v>59</v>
      </c>
    </row>
    <row r="15" spans="1:29" s="13" customFormat="1" ht="12.75" customHeight="1" x14ac:dyDescent="0.2">
      <c r="A15" s="18" t="s">
        <v>60</v>
      </c>
    </row>
    <row r="16" spans="1:29" s="13" customFormat="1" ht="12.75" customHeight="1" x14ac:dyDescent="0.2">
      <c r="A16" s="18" t="s">
        <v>61</v>
      </c>
    </row>
    <row r="17" spans="1:4" s="13" customFormat="1" ht="12.75" customHeight="1" x14ac:dyDescent="0.2">
      <c r="A17" s="18" t="s">
        <v>62</v>
      </c>
    </row>
    <row r="18" spans="1:4" s="13" customFormat="1" ht="12.75" customHeight="1" x14ac:dyDescent="0.2">
      <c r="A18" s="18" t="s">
        <v>63</v>
      </c>
    </row>
    <row r="19" spans="1:4" s="13" customFormat="1" ht="12.75" customHeight="1" x14ac:dyDescent="0.2">
      <c r="A19" s="19" t="s">
        <v>64</v>
      </c>
    </row>
    <row r="20" spans="1:4" s="13" customFormat="1" ht="12.75" customHeight="1" x14ac:dyDescent="0.2"/>
    <row r="21" spans="1:4" s="4" customFormat="1" ht="12.75" thickBot="1" x14ac:dyDescent="0.25">
      <c r="A21" s="270" t="s">
        <v>65</v>
      </c>
      <c r="B21" s="270"/>
      <c r="C21" s="270"/>
      <c r="D21" s="270"/>
    </row>
    <row r="22" spans="1:4" s="13" customFormat="1" ht="142.5" customHeight="1" thickBot="1" x14ac:dyDescent="0.25">
      <c r="A22" s="49" t="s">
        <v>66</v>
      </c>
      <c r="B22" s="50"/>
      <c r="C22" s="50"/>
      <c r="D22" s="50"/>
    </row>
    <row r="24" spans="1:4" ht="12.75" thickBot="1" x14ac:dyDescent="0.25"/>
    <row r="25" spans="1:4" x14ac:dyDescent="0.2">
      <c r="A25" s="38" t="s">
        <v>37</v>
      </c>
    </row>
    <row r="26" spans="1:4" ht="24.75" customHeight="1" x14ac:dyDescent="0.2">
      <c r="A26" s="39" t="s">
        <v>38</v>
      </c>
    </row>
    <row r="27" spans="1:4" ht="24.75" customHeight="1" x14ac:dyDescent="0.2">
      <c r="A27" s="39" t="s">
        <v>39</v>
      </c>
    </row>
    <row r="28" spans="1:4" ht="24.75" customHeight="1" x14ac:dyDescent="0.2">
      <c r="A28" s="39" t="s">
        <v>40</v>
      </c>
    </row>
    <row r="29" spans="1:4" ht="24.75" customHeight="1" x14ac:dyDescent="0.2">
      <c r="A29" s="39" t="s">
        <v>1</v>
      </c>
    </row>
    <row r="30" spans="1:4" ht="24.75" customHeight="1" x14ac:dyDescent="0.2">
      <c r="A30" s="39" t="s">
        <v>42</v>
      </c>
    </row>
    <row r="31" spans="1:4" ht="24.75" customHeight="1" x14ac:dyDescent="0.2">
      <c r="A31" s="39" t="s">
        <v>43</v>
      </c>
    </row>
    <row r="32" spans="1:4" ht="24.75" customHeight="1" thickBot="1" x14ac:dyDescent="0.25">
      <c r="A32" s="40" t="s">
        <v>44</v>
      </c>
    </row>
    <row r="36" spans="1:1" x14ac:dyDescent="0.2">
      <c r="A36" s="41" t="s">
        <v>67</v>
      </c>
    </row>
    <row r="37" spans="1:1" x14ac:dyDescent="0.2">
      <c r="A37" s="52" t="s">
        <v>68</v>
      </c>
    </row>
    <row r="38" spans="1:1" ht="24" x14ac:dyDescent="0.2">
      <c r="A38" s="53" t="s">
        <v>69</v>
      </c>
    </row>
    <row r="39" spans="1:1" ht="24" x14ac:dyDescent="0.2">
      <c r="A39" s="53" t="s">
        <v>70</v>
      </c>
    </row>
    <row r="40" spans="1:1" ht="24" x14ac:dyDescent="0.2">
      <c r="A40" s="53" t="s">
        <v>71</v>
      </c>
    </row>
    <row r="41" spans="1:1" ht="12" customHeight="1" x14ac:dyDescent="0.2">
      <c r="A41" s="54" t="s">
        <v>72</v>
      </c>
    </row>
  </sheetData>
  <mergeCells count="1">
    <mergeCell ref="A21:D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56</vt:i4>
      </vt:variant>
    </vt:vector>
  </HeadingPairs>
  <TitlesOfParts>
    <vt:vector size="56" baseType="lpstr">
      <vt:lpstr>NETTO20 </vt:lpstr>
      <vt:lpstr>BAR BB| Open rates</vt:lpstr>
      <vt:lpstr>NETTO18</vt:lpstr>
      <vt:lpstr>NETTO18 + 25 р</vt:lpstr>
      <vt:lpstr>NETTO20 Мантера </vt:lpstr>
      <vt:lpstr>NETTO15</vt:lpstr>
      <vt:lpstr>Горный Детокс | Mountain detox</vt:lpstr>
      <vt:lpstr>Отдыхай и катай| Rest &amp; Ski </vt:lpstr>
      <vt:lpstr>+25 яркие каникулы</vt:lpstr>
      <vt:lpstr>Яркие каникулы</vt:lpstr>
      <vt:lpstr>Pegas+25 Энергия Гор </vt:lpstr>
      <vt:lpstr>Pegas+25 Горный Детокс </vt:lpstr>
      <vt:lpstr>Pegas+25 Яркие Каникулы </vt:lpstr>
      <vt:lpstr>Pegas+25 отдыхай и катай</vt:lpstr>
      <vt:lpstr>ЗЭГ FIT20</vt:lpstr>
      <vt:lpstr>ЗЭГ FIT15</vt:lpstr>
      <vt:lpstr>ЗЭГ COMISSION</vt:lpstr>
      <vt:lpstr>РБ10 BB| FIT18</vt:lpstr>
      <vt:lpstr>РБ10 BB| FIT18 +25 руб </vt:lpstr>
      <vt:lpstr>РБ10 BB| FIT20 Мантера</vt:lpstr>
      <vt:lpstr>РБ10 BB| FIT15</vt:lpstr>
      <vt:lpstr>НСЛ| FIT18</vt:lpstr>
      <vt:lpstr>НСЛ| FIT18 + 25</vt:lpstr>
      <vt:lpstr>НСЛ| FIT18 + 25 Мант</vt:lpstr>
      <vt:lpstr>НСЛ| FIT18+25 Мантера</vt:lpstr>
      <vt:lpstr>НСЛ| FIT20 + Мантера</vt:lpstr>
      <vt:lpstr>НСЛ| FIT20 + 35 Мант </vt:lpstr>
      <vt:lpstr>НСЛ | FIT15</vt:lpstr>
      <vt:lpstr>НСЛ | comiss</vt:lpstr>
      <vt:lpstr>AVIA25% </vt:lpstr>
      <vt:lpstr>AVIA25%+25</vt:lpstr>
      <vt:lpstr>AVIA 12 comiss</vt:lpstr>
      <vt:lpstr>Stay&amp;Get 4=3 | FIT18</vt:lpstr>
      <vt:lpstr>Stay&amp;Get 4=3 | FIT18+25 </vt:lpstr>
      <vt:lpstr>Stay&amp;Get 4=3 | FIT18+25 мант</vt:lpstr>
      <vt:lpstr>Stay&amp;Get 4=3 | FIT20+35 мант </vt:lpstr>
      <vt:lpstr>Stay&amp;Get 4=3 | FIT15</vt:lpstr>
      <vt:lpstr>Stay&amp;Get 4=3COMISS</vt:lpstr>
      <vt:lpstr>Яркие осенние каник FIT20+25</vt:lpstr>
      <vt:lpstr>Яркие осенние каникулы FIT15</vt:lpstr>
      <vt:lpstr>Яркие осенние каникулы COMIS</vt:lpstr>
      <vt:lpstr>Отдыхай и Катай FIT18</vt:lpstr>
      <vt:lpstr>Отдыхай и Катай FIT18 +25</vt:lpstr>
      <vt:lpstr>Отдыхай и Катай FIT18+25Мантера</vt:lpstr>
      <vt:lpstr>Отдыхай и Катай FIT20 +25</vt:lpstr>
      <vt:lpstr>Отдыхай и Катай FIT20+Мантера</vt:lpstr>
      <vt:lpstr>Отдыхай и Катай FIT15</vt:lpstr>
      <vt:lpstr>Отдыхай и Катай COMISS</vt:lpstr>
      <vt:lpstr>Каникулы в горах FIT18</vt:lpstr>
      <vt:lpstr>Каникулы в горах FIT18+25</vt:lpstr>
      <vt:lpstr>Каникулы в горах FIT18+25 Мнтр</vt:lpstr>
      <vt:lpstr>Каникулы в горах FIT20+35 Мнтр</vt:lpstr>
      <vt:lpstr>Каникулы в горах FIT15</vt:lpstr>
      <vt:lpstr>Каникулы в горах COMISS</vt:lpstr>
      <vt:lpstr>Без завтрака Room only</vt:lpstr>
      <vt:lpstr>Room only NETTO 20%</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2025-04-24T12:34:31Z</dcterms:modified>
</cp:coreProperties>
</file>